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115" i="1" l="1"/>
  <c r="D115" i="1"/>
  <c r="F114" i="1"/>
  <c r="E114" i="1"/>
  <c r="D114" i="1"/>
  <c r="E110" i="1"/>
  <c r="D110" i="1"/>
  <c r="F110" i="1" s="1"/>
  <c r="F107" i="1"/>
  <c r="F97" i="1"/>
  <c r="F92" i="1"/>
  <c r="F93" i="1" s="1"/>
  <c r="F84" i="1"/>
  <c r="F83" i="1"/>
  <c r="E83" i="1"/>
  <c r="E84" i="1" s="1"/>
  <c r="E18" i="1" s="1"/>
  <c r="E20" i="1" s="1"/>
  <c r="D83" i="1"/>
  <c r="D84" i="1" s="1"/>
  <c r="D82" i="1"/>
  <c r="D81" i="1"/>
  <c r="D80" i="1"/>
  <c r="F68" i="1"/>
  <c r="E68" i="1"/>
  <c r="D68" i="1"/>
  <c r="F67" i="1"/>
  <c r="F64" i="1"/>
  <c r="E64" i="1"/>
  <c r="E65" i="1" s="1"/>
  <c r="E66" i="1" s="1"/>
  <c r="F66" i="1" s="1"/>
  <c r="D64" i="1"/>
  <c r="F62" i="1"/>
  <c r="F59" i="1"/>
  <c r="E57" i="1"/>
  <c r="E115" i="1" s="1"/>
  <c r="F52" i="1"/>
  <c r="F51" i="1"/>
  <c r="F48" i="1"/>
  <c r="F46" i="1"/>
  <c r="F44" i="1"/>
  <c r="F42" i="1"/>
  <c r="E42" i="1"/>
  <c r="F41" i="1"/>
  <c r="F40" i="1"/>
  <c r="F39" i="1"/>
  <c r="F37" i="1"/>
  <c r="F36" i="1"/>
  <c r="F35" i="1"/>
  <c r="F34" i="1"/>
  <c r="F33" i="1"/>
  <c r="F32" i="1"/>
  <c r="E31" i="1"/>
  <c r="F31" i="1" s="1"/>
  <c r="D31" i="1"/>
  <c r="D38" i="1" s="1"/>
  <c r="F30" i="1"/>
  <c r="E29" i="1"/>
  <c r="F29" i="1" s="1"/>
  <c r="D29" i="1"/>
  <c r="F28" i="1"/>
  <c r="F27" i="1"/>
  <c r="F26" i="1"/>
  <c r="F25" i="1"/>
  <c r="F24" i="1"/>
  <c r="F21" i="1"/>
  <c r="D19" i="1"/>
  <c r="D42" i="1" s="1"/>
  <c r="F17" i="1"/>
  <c r="D15" i="1"/>
  <c r="D16" i="1" s="1"/>
  <c r="F16" i="1" s="1"/>
  <c r="F14" i="1"/>
  <c r="D13" i="1"/>
  <c r="F11" i="1"/>
  <c r="F10" i="1"/>
  <c r="F9" i="1"/>
  <c r="F8" i="1"/>
  <c r="F7" i="1"/>
  <c r="F6" i="1"/>
  <c r="E38" i="1" l="1"/>
  <c r="F38" i="1"/>
  <c r="E22" i="1"/>
  <c r="E112" i="1"/>
  <c r="E111" i="1" s="1"/>
  <c r="F13" i="1"/>
  <c r="E41" i="1"/>
  <c r="E43" i="1" s="1"/>
  <c r="E113" i="1" s="1"/>
  <c r="E58" i="1"/>
  <c r="F58" i="1" s="1"/>
  <c r="D18" i="1"/>
  <c r="E61" i="1" l="1"/>
  <c r="D20" i="1"/>
  <c r="D41" i="1"/>
  <c r="D43" i="1" s="1"/>
  <c r="E45" i="1"/>
  <c r="E69" i="1" s="1"/>
  <c r="E70" i="1" l="1"/>
  <c r="D113" i="1"/>
  <c r="F113" i="1" s="1"/>
  <c r="F43" i="1"/>
  <c r="D45" i="1"/>
  <c r="D112" i="1"/>
  <c r="F20" i="1"/>
  <c r="D22" i="1"/>
  <c r="E47" i="1"/>
  <c r="F112" i="1" l="1"/>
  <c r="D111" i="1"/>
  <c r="F111" i="1" s="1"/>
  <c r="D69" i="1"/>
  <c r="F45" i="1"/>
  <c r="F69" i="1" s="1"/>
  <c r="D47" i="1"/>
  <c r="F47" i="1" s="1"/>
  <c r="D61" i="1"/>
  <c r="F22" i="1"/>
  <c r="F61" i="1" s="1"/>
  <c r="F70" i="1" l="1"/>
  <c r="D70" i="1"/>
  <c r="F94" i="1" l="1"/>
  <c r="F75" i="1"/>
  <c r="F100" i="1" l="1"/>
  <c r="F98" i="1"/>
  <c r="F101" i="1" s="1"/>
</calcChain>
</file>

<file path=xl/sharedStrings.xml><?xml version="1.0" encoding="utf-8"?>
<sst xmlns="http://schemas.openxmlformats.org/spreadsheetml/2006/main" count="210" uniqueCount="118">
  <si>
    <t xml:space="preserve">       PEF 2021</t>
  </si>
  <si>
    <t>Input dati 
Ciclo integrato RU</t>
  </si>
  <si>
    <t>Ambito tariffario di San Cipriano Po</t>
  </si>
  <si>
    <t>Input gestori (G) 
Input Ente territorialmente competente (E)
Dato calcolato (C)
Dato MTR (MTR)</t>
  </si>
  <si>
    <t>Costi del/i gestore/i diverso/i dal Comune</t>
  </si>
  <si>
    <t>Costi 
del/i Comune/i</t>
  </si>
  <si>
    <t>Ciclo integrato
 RU (TOT PEF)</t>
  </si>
  <si>
    <t>Legenda celle</t>
  </si>
  <si>
    <t>G</t>
  </si>
  <si>
    <t>compilazione libera</t>
  </si>
  <si>
    <t>non compilabile</t>
  </si>
  <si>
    <t>celle contenenti formule</t>
  </si>
  <si>
    <t>celle contenenti formule/totali</t>
  </si>
  <si>
    <t>E</t>
  </si>
  <si>
    <t>E-G</t>
  </si>
  <si>
    <t>Oneri relativi all'IVA indetraibile</t>
  </si>
  <si>
    <t>C</t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</si>
  <si>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</si>
  <si>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</si>
  <si>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</si>
  <si>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</si>
  <si>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t>Detrazioni di cui al comma 1.4 della Determina n. 2/DRIF/2020</t>
  </si>
  <si>
    <t xml:space="preserve">Deroga ex art. 107 c.5 d.l. 18/20: differenza tra costi variabili 2019 e costi variabili da PEF 2020 approvato in applicazione del MTR </t>
  </si>
  <si>
    <t>Numero di anni per il recupero della differenza tra costi 2019 e costi da PEF 2020 approvato in applicazione del MTR</t>
  </si>
  <si>
    <t>Quota (relativa ai costi variabili) dei conguagli residui afferenti alle determinazioni tariffarie del 2020, da recuperare nel 2021</t>
  </si>
  <si>
    <t xml:space="preserve">Deroga ex art. 107 c.5 d.l. 18/20: differenza tra costi fissi 2019 e costi fissi da PEF 2020 approvato in applicazione del MTR </t>
  </si>
  <si>
    <t>Quota (relativa ai costi fissi) dei conguagli residui afferenti alle determinazioni tariffarie del 2020, da recuperare nel 2021</t>
  </si>
  <si>
    <t xml:space="preserve">Grandezze fisico-tecniche </t>
  </si>
  <si>
    <t>Coefficiente di gradualità</t>
  </si>
  <si>
    <t>Verifica del limite di crescita</t>
  </si>
  <si>
    <t>MTR</t>
  </si>
  <si>
    <t>Riclassificazione dei costi fissi e variabili per il rispetto condizione art. 3 MTR</t>
  </si>
  <si>
    <t xml:space="preserve">Attività esterne Ciclo integrato RU </t>
  </si>
  <si>
    <t>Quota residua dei conguagli relativi all’annualità 2018 (come determinati nell’ambito del PEF 2020)</t>
  </si>
  <si>
    <t>Quota residua dei conguagli relativi all’annualità 2019</t>
  </si>
  <si>
    <t xml:space="preserve">di cui quota residua della componente a conguaglio dei costi variabili riconosciuta, relativa all'annualità 2019 </t>
  </si>
  <si>
    <t>di cui quota residua della componente a conguaglio dei costi fissi riconosciuta, relativa all'annualità 2019</t>
  </si>
  <si>
    <t>Appendice 1 al MTR (versione integrata con la deliberazione 493/2020/R/RIF)</t>
  </si>
  <si>
    <t>Detrazioni di cui al comma 4.5 della Deliberazione 443/2019/R/RIF</t>
  </si>
  <si>
    <t>Ulteriori componenti ex deliberazioni 443/2019/R/RIF, 238/2020/R/RIF e 493/2020/R/RIF</t>
  </si>
  <si>
    <t>(1+r)</t>
  </si>
  <si>
    <t>AGG. 15/03/2021</t>
  </si>
  <si>
    <r>
      <t xml:space="preserve">Costi dell’attività di raccolta e trasporto dei rifiuti urbani indifferenziati   </t>
    </r>
    <r>
      <rPr>
        <b/>
        <i/>
        <sz val="10"/>
        <color theme="1"/>
        <rFont val="Calibri"/>
        <family val="2"/>
        <scheme val="minor"/>
      </rPr>
      <t>CRT</t>
    </r>
  </si>
  <si>
    <r>
      <t xml:space="preserve">Costi dell’attività di trattamento e smaltimento dei rifiuti urbani   </t>
    </r>
    <r>
      <rPr>
        <b/>
        <i/>
        <sz val="10"/>
        <color theme="1"/>
        <rFont val="Calibri"/>
        <family val="2"/>
        <scheme val="minor"/>
      </rPr>
      <t>CTS</t>
    </r>
  </si>
  <si>
    <r>
      <t xml:space="preserve">Costi dell’attività di trattamento e recupero dei rifiuti urbani   </t>
    </r>
    <r>
      <rPr>
        <b/>
        <i/>
        <sz val="10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</si>
  <si>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  </t>
    </r>
    <r>
      <rPr>
        <b/>
        <i/>
        <sz val="10"/>
        <color theme="1"/>
        <rFont val="Calibri"/>
        <family val="2"/>
        <scheme val="minor"/>
      </rPr>
      <t>CRD</t>
    </r>
  </si>
  <si>
    <r>
      <t xml:space="preserve">Costi operativi incentivanti variabili di cui all'articolo 8 del MTR   </t>
    </r>
    <r>
      <rPr>
        <b/>
        <i/>
        <sz val="10"/>
        <color theme="1"/>
        <rFont val="Calibri"/>
        <family val="2"/>
        <scheme val="minor"/>
      </rPr>
      <t>COI</t>
    </r>
    <r>
      <rPr>
        <b/>
        <i/>
        <vertAlign val="superscript"/>
        <sz val="10"/>
        <color theme="1"/>
        <rFont val="Calibri"/>
        <family val="2"/>
        <scheme val="minor"/>
      </rPr>
      <t>EXP</t>
    </r>
    <r>
      <rPr>
        <b/>
        <i/>
        <vertAlign val="subscript"/>
        <sz val="10"/>
        <color theme="1"/>
        <rFont val="Calibri"/>
        <family val="2"/>
        <scheme val="minor"/>
      </rPr>
      <t>TV</t>
    </r>
  </si>
  <si>
    <r>
      <t xml:space="preserve">Proventi della vendita di materiale ed energia derivante da rifiuti   </t>
    </r>
    <r>
      <rPr>
        <b/>
        <i/>
        <sz val="10"/>
        <color theme="1"/>
        <rFont val="Calibri"/>
        <family val="2"/>
        <scheme val="minor"/>
      </rPr>
      <t>AR</t>
    </r>
  </si>
  <si>
    <r>
      <t xml:space="preserve">Fattore di Sharing   </t>
    </r>
    <r>
      <rPr>
        <b/>
        <i/>
        <sz val="10"/>
        <color theme="1"/>
        <rFont val="Calibri"/>
        <family val="2"/>
        <scheme val="minor"/>
      </rPr>
      <t>b</t>
    </r>
  </si>
  <si>
    <r>
      <t xml:space="preserve">Proventi della vendita di materiale ed energia derivante da rifiuti dopo sharing   </t>
    </r>
    <r>
      <rPr>
        <b/>
        <i/>
        <sz val="10"/>
        <color theme="1"/>
        <rFont val="Calibri"/>
        <family val="2"/>
        <scheme val="minor"/>
      </rPr>
      <t>b(AR)</t>
    </r>
  </si>
  <si>
    <r>
      <t xml:space="preserve">Ricavi derivanti dai corrispettivi riconosciuti dal CONAI   </t>
    </r>
    <r>
      <rPr>
        <b/>
        <i/>
        <sz val="10"/>
        <color theme="1"/>
        <rFont val="Calibri"/>
        <family val="2"/>
        <scheme val="minor"/>
      </rPr>
      <t>AR</t>
    </r>
    <r>
      <rPr>
        <b/>
        <i/>
        <vertAlign val="subscript"/>
        <sz val="10"/>
        <color theme="1"/>
        <rFont val="Calibri"/>
        <family val="2"/>
        <scheme val="minor"/>
      </rPr>
      <t>CONAI</t>
    </r>
  </si>
  <si>
    <r>
      <t xml:space="preserve">Fattore di Sharing    </t>
    </r>
    <r>
      <rPr>
        <b/>
        <i/>
        <sz val="10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</si>
  <si>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 </t>
    </r>
    <r>
      <rPr>
        <b/>
        <i/>
        <sz val="10"/>
        <color theme="1"/>
        <rFont val="Calibri"/>
        <family val="2"/>
        <scheme val="minor"/>
      </rPr>
      <t>b(1+ω)AR</t>
    </r>
    <r>
      <rPr>
        <b/>
        <i/>
        <vertAlign val="subscript"/>
        <sz val="10"/>
        <color theme="1"/>
        <rFont val="Calibri"/>
        <family val="2"/>
        <scheme val="minor"/>
      </rPr>
      <t>CONAI</t>
    </r>
  </si>
  <si>
    <r>
      <t>Componente a conguaglio relativa ai costi variabili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</t>
    </r>
    <r>
      <rPr>
        <b/>
        <i/>
        <sz val="10"/>
        <color theme="1"/>
        <rFont val="Calibri"/>
        <family val="2"/>
        <scheme val="minor"/>
      </rPr>
      <t>RC</t>
    </r>
    <r>
      <rPr>
        <b/>
        <i/>
        <vertAlign val="subscript"/>
        <sz val="10"/>
        <color theme="1"/>
        <rFont val="Calibri"/>
        <family val="2"/>
        <scheme val="minor"/>
      </rPr>
      <t>TV</t>
    </r>
  </si>
  <si>
    <r>
      <t xml:space="preserve">Coefficiente di gradualità   </t>
    </r>
    <r>
      <rPr>
        <b/>
        <i/>
        <sz val="10"/>
        <color theme="1"/>
        <rFont val="Calibri"/>
        <family val="2"/>
        <scheme val="minor"/>
      </rPr>
      <t>(1+ɣ)</t>
    </r>
  </si>
  <si>
    <r>
      <t xml:space="preserve">Numero di rate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r</t>
    </r>
  </si>
  <si>
    <r>
      <rPr>
        <sz val="10"/>
        <color theme="1"/>
        <rFont val="Calibri"/>
        <family val="2"/>
        <scheme val="minor"/>
      </rPr>
      <t>Componente a conguaglio relativa ai costi variabili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riconosciuta</t>
    </r>
    <r>
      <rPr>
        <i/>
        <sz val="10"/>
        <color theme="1"/>
        <rFont val="Calibri"/>
        <family val="2"/>
        <scheme val="minor"/>
      </rPr>
      <t xml:space="preserve">  </t>
    </r>
    <r>
      <rPr>
        <b/>
        <i/>
        <sz val="10"/>
        <color theme="1"/>
        <rFont val="Calibri"/>
        <family val="2"/>
        <scheme val="minor"/>
      </rPr>
      <t>(1+ɣ)RC</t>
    </r>
    <r>
      <rPr>
        <b/>
        <i/>
        <vertAlign val="subscript"/>
        <sz val="10"/>
        <color theme="1"/>
        <rFont val="Calibri"/>
        <family val="2"/>
        <scheme val="minor"/>
      </rPr>
      <t>TV</t>
    </r>
    <r>
      <rPr>
        <b/>
        <i/>
        <sz val="10"/>
        <color theme="1"/>
        <rFont val="Calibri"/>
        <family val="2"/>
        <scheme val="minor"/>
      </rPr>
      <t>/r</t>
    </r>
  </si>
  <si>
    <r>
      <rPr>
        <b/>
        <i/>
        <sz val="10"/>
        <color theme="1"/>
        <rFont val="Calibri"/>
        <family val="2"/>
        <scheme val="minor"/>
      </rPr>
      <t>∑TV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</si>
  <si>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  </t>
    </r>
    <r>
      <rPr>
        <b/>
        <i/>
        <sz val="10"/>
        <color theme="1"/>
        <rFont val="Calibri"/>
        <family val="2"/>
        <scheme val="minor"/>
      </rPr>
      <t>CSL</t>
    </r>
  </si>
  <si>
    <r>
      <t xml:space="preserve">                    Costi per l’attività di gestione delle tariffe e dei rapporti con gli utenti   </t>
    </r>
    <r>
      <rPr>
        <b/>
        <i/>
        <sz val="10"/>
        <color theme="1"/>
        <rFont val="Calibri"/>
        <family val="2"/>
        <scheme val="minor"/>
      </rPr>
      <t>CARC</t>
    </r>
  </si>
  <si>
    <r>
      <t xml:space="preserve">                    Costi generali di gestione   </t>
    </r>
    <r>
      <rPr>
        <b/>
        <i/>
        <sz val="10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</si>
  <si>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  </t>
    </r>
    <r>
      <rPr>
        <b/>
        <i/>
        <sz val="10"/>
        <color theme="1"/>
        <rFont val="Calibri"/>
        <family val="2"/>
        <scheme val="minor"/>
      </rPr>
      <t>CCD</t>
    </r>
  </si>
  <si>
    <r>
      <t xml:space="preserve">                    Altri costi   </t>
    </r>
    <r>
      <rPr>
        <b/>
        <i/>
        <sz val="10"/>
        <color theme="1"/>
        <rFont val="Calibri"/>
        <family val="2"/>
        <scheme val="minor"/>
      </rPr>
      <t>CO</t>
    </r>
    <r>
      <rPr>
        <b/>
        <i/>
        <vertAlign val="subscript"/>
        <sz val="10"/>
        <color theme="1"/>
        <rFont val="Calibri"/>
        <family val="2"/>
        <scheme val="minor"/>
      </rPr>
      <t>AL</t>
    </r>
  </si>
  <si>
    <r>
      <t xml:space="preserve">Costi comuni   </t>
    </r>
    <r>
      <rPr>
        <b/>
        <i/>
        <sz val="10"/>
        <color theme="1"/>
        <rFont val="Calibri"/>
        <family val="2"/>
        <scheme val="minor"/>
      </rPr>
      <t>CC</t>
    </r>
  </si>
  <si>
    <r>
      <t xml:space="preserve">                  Ammortamenti   </t>
    </r>
    <r>
      <rPr>
        <b/>
        <i/>
        <sz val="10"/>
        <color theme="1"/>
        <rFont val="Calibri"/>
        <family val="2"/>
        <scheme val="minor"/>
      </rPr>
      <t>Amm</t>
    </r>
  </si>
  <si>
    <r>
      <t xml:space="preserve">                  Accantonamenti   </t>
    </r>
    <r>
      <rPr>
        <b/>
        <i/>
        <sz val="10"/>
        <color theme="1"/>
        <rFont val="Calibri"/>
        <family val="2"/>
        <scheme val="minor"/>
      </rPr>
      <t>Acc</t>
    </r>
  </si>
  <si>
    <r>
      <t xml:space="preserve">                Remunerazione del capitale investito netto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R</t>
    </r>
  </si>
  <si>
    <r>
      <t xml:space="preserve">               Remunerazione delle immobilizzazioni in corso   </t>
    </r>
    <r>
      <rPr>
        <b/>
        <i/>
        <sz val="10"/>
        <color theme="1"/>
        <rFont val="Calibri"/>
        <family val="2"/>
        <scheme val="minor"/>
      </rPr>
      <t>R</t>
    </r>
    <r>
      <rPr>
        <b/>
        <i/>
        <vertAlign val="subscript"/>
        <sz val="10"/>
        <color theme="1"/>
        <rFont val="Calibri"/>
        <family val="2"/>
        <scheme val="minor"/>
      </rPr>
      <t>LIC</t>
    </r>
  </si>
  <si>
    <r>
      <t xml:space="preserve">Costi d'uso del capitale </t>
    </r>
    <r>
      <rPr>
        <b/>
        <sz val="10"/>
        <color theme="1"/>
        <rFont val="Calibri"/>
        <family val="2"/>
        <scheme val="minor"/>
      </rPr>
      <t xml:space="preserve">  </t>
    </r>
    <r>
      <rPr>
        <b/>
        <i/>
        <sz val="10"/>
        <color theme="1"/>
        <rFont val="Calibri"/>
        <family val="2"/>
        <scheme val="minor"/>
      </rPr>
      <t>CK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</si>
  <si>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Costi operativi incentivanti fissi di cui all'articolo 8 del MTR   </t>
    </r>
    <r>
      <rPr>
        <b/>
        <i/>
        <sz val="10"/>
        <color theme="1"/>
        <rFont val="Calibri"/>
        <family val="2"/>
        <scheme val="minor"/>
      </rPr>
      <t>COI</t>
    </r>
    <r>
      <rPr>
        <b/>
        <i/>
        <vertAlign val="superscript"/>
        <sz val="10"/>
        <color theme="1"/>
        <rFont val="Calibri"/>
        <family val="2"/>
        <scheme val="minor"/>
      </rPr>
      <t>EXP</t>
    </r>
    <r>
      <rPr>
        <b/>
        <i/>
        <vertAlign val="subscript"/>
        <sz val="10"/>
        <color theme="1"/>
        <rFont val="Calibri"/>
        <family val="2"/>
        <scheme val="minor"/>
      </rPr>
      <t>TF</t>
    </r>
  </si>
  <si>
    <r>
      <t xml:space="preserve">Componente a conguaglio relativa ai costi fissi   </t>
    </r>
    <r>
      <rPr>
        <b/>
        <i/>
        <sz val="10"/>
        <color theme="1"/>
        <rFont val="Calibri"/>
        <family val="2"/>
        <scheme val="minor"/>
      </rPr>
      <t>RC</t>
    </r>
    <r>
      <rPr>
        <b/>
        <i/>
        <vertAlign val="subscript"/>
        <sz val="10"/>
        <color theme="1"/>
        <rFont val="Calibri"/>
        <family val="2"/>
        <scheme val="minor"/>
      </rPr>
      <t>TF</t>
    </r>
  </si>
  <si>
    <r>
      <t xml:space="preserve">Coefficiente di gradualità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(1+ɣ)</t>
    </r>
  </si>
  <si>
    <r>
      <t xml:space="preserve">Numero di rate   </t>
    </r>
    <r>
      <rPr>
        <b/>
        <i/>
        <sz val="10"/>
        <color theme="1"/>
        <rFont val="Calibri"/>
        <family val="2"/>
        <scheme val="minor"/>
      </rPr>
      <t>r</t>
    </r>
  </si>
  <si>
    <r>
      <t xml:space="preserve">Componente a conguaglio relativa ai costi fissi </t>
    </r>
    <r>
      <rPr>
        <sz val="10"/>
        <rFont val="Calibri"/>
        <family val="2"/>
        <scheme val="minor"/>
      </rPr>
      <t>riconosciuta</t>
    </r>
    <r>
      <rPr>
        <sz val="10"/>
        <color theme="1"/>
        <rFont val="Calibri"/>
        <family val="2"/>
        <scheme val="minor"/>
      </rPr>
      <t xml:space="preserve">  </t>
    </r>
    <r>
      <rPr>
        <b/>
        <i/>
        <sz val="10"/>
        <color theme="1"/>
        <rFont val="Calibri"/>
        <family val="2"/>
        <scheme val="minor"/>
      </rPr>
      <t>(1+ɣ)RC</t>
    </r>
    <r>
      <rPr>
        <b/>
        <i/>
        <vertAlign val="subscript"/>
        <sz val="10"/>
        <color theme="1"/>
        <rFont val="Calibri"/>
        <family val="2"/>
        <scheme val="minor"/>
      </rPr>
      <t>TF</t>
    </r>
    <r>
      <rPr>
        <b/>
        <i/>
        <sz val="10"/>
        <color theme="1"/>
        <rFont val="Calibri"/>
        <family val="2"/>
        <scheme val="minor"/>
      </rPr>
      <t>/r</t>
    </r>
  </si>
  <si>
    <r>
      <rPr>
        <b/>
        <i/>
        <sz val="10"/>
        <color theme="1"/>
        <rFont val="Calibri"/>
        <family val="2"/>
        <scheme val="minor"/>
      </rPr>
      <t>∑TF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totale delle entrate tariffarie relative alle componenti di costo fisse</t>
    </r>
  </si>
  <si>
    <r>
      <t>∑T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b/>
        <i/>
        <sz val="10"/>
        <color theme="1"/>
        <rFont val="Calibri"/>
        <family val="2"/>
        <scheme val="minor"/>
      </rPr>
      <t>= ∑TV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b/>
        <i/>
        <sz val="10"/>
        <color theme="1"/>
        <rFont val="Calibri"/>
        <family val="2"/>
        <scheme val="minor"/>
      </rPr>
      <t xml:space="preserve"> + ∑TF</t>
    </r>
    <r>
      <rPr>
        <b/>
        <i/>
        <vertAlign val="subscript"/>
        <sz val="10"/>
        <color theme="1"/>
        <rFont val="Calibri"/>
        <family val="2"/>
        <scheme val="minor"/>
      </rPr>
      <t>a</t>
    </r>
  </si>
  <si>
    <r>
      <t xml:space="preserve">Scostamento atteso dei costi variabili di cui all'articolo 7 bis del MTR   </t>
    </r>
    <r>
      <rPr>
        <b/>
        <i/>
        <sz val="10"/>
        <color theme="1"/>
        <rFont val="Calibri"/>
        <family val="2"/>
        <scheme val="minor"/>
      </rPr>
      <t>COV</t>
    </r>
    <r>
      <rPr>
        <b/>
        <i/>
        <vertAlign val="superscript"/>
        <sz val="10"/>
        <color theme="1"/>
        <rFont val="Calibri"/>
        <family val="2"/>
        <scheme val="minor"/>
      </rPr>
      <t>EXP</t>
    </r>
    <r>
      <rPr>
        <b/>
        <i/>
        <vertAlign val="subscript"/>
        <sz val="10"/>
        <color theme="1"/>
        <rFont val="Calibri"/>
        <family val="2"/>
        <scheme val="minor"/>
      </rPr>
      <t>TV</t>
    </r>
    <r>
      <rPr>
        <b/>
        <vertAlign val="subscript"/>
        <sz val="10"/>
        <rFont val="Calibri"/>
        <family val="2"/>
        <scheme val="minor"/>
      </rPr>
      <t>2021</t>
    </r>
  </si>
  <si>
    <r>
      <t xml:space="preserve">Oneri variabili per la tutela delle utenze domestiche di cui al comma 7 ter.1 del MTR   </t>
    </r>
    <r>
      <rPr>
        <b/>
        <i/>
        <sz val="10"/>
        <color theme="1"/>
        <rFont val="Calibri"/>
        <family val="2"/>
        <scheme val="minor"/>
      </rPr>
      <t>COS</t>
    </r>
    <r>
      <rPr>
        <b/>
        <i/>
        <vertAlign val="superscript"/>
        <sz val="10"/>
        <color theme="1"/>
        <rFont val="Calibri"/>
        <family val="2"/>
        <scheme val="minor"/>
      </rPr>
      <t>EXP</t>
    </r>
    <r>
      <rPr>
        <b/>
        <i/>
        <vertAlign val="subscript"/>
        <sz val="10"/>
        <color theme="1"/>
        <rFont val="Calibri"/>
        <family val="2"/>
        <scheme val="minor"/>
      </rPr>
      <t>TV</t>
    </r>
    <r>
      <rPr>
        <b/>
        <vertAlign val="subscript"/>
        <sz val="10"/>
        <color theme="1"/>
        <rFont val="Calibri"/>
        <family val="2"/>
        <scheme val="minor"/>
      </rPr>
      <t>,2021</t>
    </r>
  </si>
  <si>
    <r>
      <t>Numero di rate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r'</t>
    </r>
  </si>
  <si>
    <r>
      <t>Rata annuale RCND</t>
    </r>
    <r>
      <rPr>
        <vertAlign val="subscript"/>
        <sz val="10"/>
        <rFont val="Calibri"/>
        <family val="2"/>
        <scheme val="minor"/>
      </rPr>
      <t>TV</t>
    </r>
    <r>
      <rPr>
        <sz val="10"/>
        <rFont val="Calibri"/>
        <family val="2"/>
        <scheme val="minor"/>
      </rPr>
      <t xml:space="preserve">   </t>
    </r>
    <r>
      <rPr>
        <b/>
        <i/>
        <sz val="10"/>
        <rFont val="Calibri"/>
        <family val="2"/>
        <scheme val="minor"/>
      </rPr>
      <t>RCND</t>
    </r>
    <r>
      <rPr>
        <b/>
        <i/>
        <vertAlign val="subscript"/>
        <sz val="10"/>
        <rFont val="Calibri"/>
        <family val="2"/>
        <scheme val="minor"/>
      </rPr>
      <t>TV</t>
    </r>
    <r>
      <rPr>
        <b/>
        <i/>
        <sz val="10"/>
        <rFont val="Calibri"/>
        <family val="2"/>
        <scheme val="minor"/>
      </rPr>
      <t>/r'</t>
    </r>
  </si>
  <si>
    <r>
      <t xml:space="preserve">Rata annuale conguaglio relativa ai costi variabili per deroga ex art. 107, c. 5, d.l. 18/20   </t>
    </r>
    <r>
      <rPr>
        <b/>
        <i/>
        <sz val="10"/>
        <rFont val="Calibri"/>
        <family val="2"/>
        <scheme val="minor"/>
      </rPr>
      <t>RCU</t>
    </r>
    <r>
      <rPr>
        <b/>
        <i/>
        <vertAlign val="subscript"/>
        <sz val="10"/>
        <rFont val="Calibri"/>
        <family val="2"/>
        <scheme val="minor"/>
      </rPr>
      <t>TV</t>
    </r>
  </si>
  <si>
    <r>
      <t xml:space="preserve">       di cui quota dei conguagli relativi all'annualità 2018  </t>
    </r>
    <r>
      <rPr>
        <b/>
        <i/>
        <sz val="10"/>
        <rFont val="Calibri"/>
        <family val="2"/>
        <scheme val="minor"/>
      </rPr>
      <t>(1+ɣ</t>
    </r>
    <r>
      <rPr>
        <b/>
        <i/>
        <vertAlign val="subscript"/>
        <sz val="1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)RC</t>
    </r>
    <r>
      <rPr>
        <b/>
        <i/>
        <vertAlign val="subscript"/>
        <sz val="10"/>
        <rFont val="Calibri"/>
        <family val="2"/>
        <scheme val="minor"/>
      </rPr>
      <t>TV,2020</t>
    </r>
    <r>
      <rPr>
        <b/>
        <i/>
        <sz val="10"/>
        <rFont val="Calibri"/>
        <family val="2"/>
        <scheme val="minor"/>
      </rPr>
      <t>/r</t>
    </r>
    <r>
      <rPr>
        <b/>
        <i/>
        <vertAlign val="subscript"/>
        <sz val="10"/>
        <rFont val="Calibri"/>
        <family val="2"/>
        <scheme val="minor"/>
      </rPr>
      <t>2020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 xml:space="preserve">  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</si>
  <si>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 xml:space="preserve">Numero di rate conguagli relativi all'annualità 2018 (RC 2020)   </t>
    </r>
    <r>
      <rPr>
        <b/>
        <i/>
        <sz val="10"/>
        <rFont val="Calibri"/>
        <family val="2"/>
        <scheme val="minor"/>
      </rPr>
      <t>r</t>
    </r>
    <r>
      <rPr>
        <vertAlign val="subscript"/>
        <sz val="10"/>
        <rFont val="Calibri"/>
        <family val="2"/>
        <scheme val="minor"/>
      </rPr>
      <t>2020</t>
    </r>
    <r>
      <rPr>
        <sz val="10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</si>
  <si>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∑TV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totale delle entrate tariffarie relative alle componenti di costo variabile (ex deliberazioni 443/2019/R/RIF, 238/2020/R/RIF e </t>
    </r>
    <r>
      <rPr>
        <b/>
        <sz val="10"/>
        <rFont val="Calibri"/>
        <family val="2"/>
        <scheme val="minor"/>
      </rPr>
      <t>493</t>
    </r>
    <r>
      <rPr>
        <b/>
        <sz val="10"/>
        <color theme="1"/>
        <rFont val="Calibri"/>
        <family val="2"/>
        <scheme val="minor"/>
      </rPr>
      <t>/2020/R/RIF)</t>
    </r>
  </si>
  <si>
    <r>
      <t xml:space="preserve">Scostamento atteso dei costi fissi di cui all'articolo 7 bis del MTR   </t>
    </r>
    <r>
      <rPr>
        <b/>
        <i/>
        <sz val="10"/>
        <rFont val="Calibri"/>
        <family val="2"/>
        <scheme val="minor"/>
      </rPr>
      <t>COV</t>
    </r>
    <r>
      <rPr>
        <b/>
        <i/>
        <vertAlign val="superscript"/>
        <sz val="10"/>
        <rFont val="Calibri"/>
        <family val="2"/>
        <scheme val="minor"/>
      </rPr>
      <t>EXP</t>
    </r>
    <r>
      <rPr>
        <b/>
        <i/>
        <vertAlign val="subscript"/>
        <sz val="10"/>
        <rFont val="Calibri"/>
        <family val="2"/>
        <scheme val="minor"/>
      </rPr>
      <t>TF</t>
    </r>
    <r>
      <rPr>
        <b/>
        <vertAlign val="subscript"/>
        <sz val="10"/>
        <rFont val="Calibri"/>
        <family val="2"/>
        <scheme val="minor"/>
      </rPr>
      <t>2021</t>
    </r>
  </si>
  <si>
    <r>
      <t xml:space="preserve">Rata annuale conguaglio relativa ai costi fissi per deroga ex art. 107, c. 5, d.l. 18/20   </t>
    </r>
    <r>
      <rPr>
        <b/>
        <i/>
        <sz val="10"/>
        <rFont val="Calibri"/>
        <family val="2"/>
        <scheme val="minor"/>
      </rPr>
      <t>RCU</t>
    </r>
    <r>
      <rPr>
        <b/>
        <i/>
        <vertAlign val="subscript"/>
        <sz val="10"/>
        <rFont val="Calibri"/>
        <family val="2"/>
        <scheme val="minor"/>
      </rPr>
      <t>TF</t>
    </r>
  </si>
  <si>
    <r>
      <t xml:space="preserve">       di cui quota dei conguagli relativi all'annualità 2018   </t>
    </r>
    <r>
      <rPr>
        <b/>
        <i/>
        <sz val="10"/>
        <rFont val="Calibri"/>
        <family val="2"/>
        <scheme val="minor"/>
      </rPr>
      <t>(1+ɣ</t>
    </r>
    <r>
      <rPr>
        <b/>
        <i/>
        <vertAlign val="subscript"/>
        <sz val="1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)RC</t>
    </r>
    <r>
      <rPr>
        <b/>
        <i/>
        <vertAlign val="subscript"/>
        <sz val="10"/>
        <rFont val="Calibri"/>
        <family val="2"/>
        <scheme val="minor"/>
      </rPr>
      <t>TF,2020</t>
    </r>
    <r>
      <rPr>
        <b/>
        <i/>
        <sz val="10"/>
        <rFont val="Calibri"/>
        <family val="2"/>
        <scheme val="minor"/>
      </rPr>
      <t>/r</t>
    </r>
    <r>
      <rPr>
        <vertAlign val="subscript"/>
        <sz val="10"/>
        <rFont val="Calibri"/>
        <family val="2"/>
        <scheme val="minor"/>
      </rPr>
      <t>2020</t>
    </r>
    <r>
      <rPr>
        <sz val="10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(se r</t>
    </r>
    <r>
      <rPr>
        <i/>
        <vertAlign val="subscript"/>
        <sz val="10"/>
        <rFont val="Calibri"/>
        <family val="2"/>
        <scheme val="minor"/>
      </rPr>
      <t>2020</t>
    </r>
    <r>
      <rPr>
        <i/>
        <sz val="10"/>
        <rFont val="Calibri"/>
        <family val="2"/>
        <scheme val="minor"/>
      </rPr>
      <t xml:space="preserve"> &gt; 1)</t>
    </r>
  </si>
  <si>
    <r>
      <t>Numero di rate conguagli relativi all'annualità 2018 (RC 2020)   r</t>
    </r>
    <r>
      <rPr>
        <vertAlign val="subscript"/>
        <sz val="10"/>
        <rFont val="Calibri"/>
        <family val="2"/>
        <scheme val="minor"/>
      </rPr>
      <t>2020</t>
    </r>
    <r>
      <rPr>
        <sz val="10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(da PEF 2020)</t>
    </r>
  </si>
  <si>
    <r>
      <t>∑TF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totale delle entrate tariffarie relative alle componenti di costo fisse  (ex deliberazioni 443/2019/R/RIF, 238/2020/R/RIF e </t>
    </r>
    <r>
      <rPr>
        <b/>
        <sz val="10"/>
        <rFont val="Calibri"/>
        <family val="2"/>
        <scheme val="minor"/>
      </rPr>
      <t>493</t>
    </r>
    <r>
      <rPr>
        <b/>
        <sz val="10"/>
        <color theme="1"/>
        <rFont val="Calibri"/>
        <family val="2"/>
        <scheme val="minor"/>
      </rPr>
      <t>/2020/R/RIF)</t>
    </r>
  </si>
  <si>
    <r>
      <t>∑T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>= ∑TV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+ ∑TF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 (ex deliberazioni 443/2019/R/RIF, 238/2020/R/RIF e </t>
    </r>
    <r>
      <rPr>
        <b/>
        <sz val="10"/>
        <rFont val="Calibri"/>
        <family val="2"/>
        <scheme val="minor"/>
      </rPr>
      <t>493</t>
    </r>
    <r>
      <rPr>
        <b/>
        <sz val="10"/>
        <color theme="1"/>
        <rFont val="Calibri"/>
        <family val="2"/>
        <scheme val="minor"/>
      </rPr>
      <t>/2020/R/RIF)</t>
    </r>
  </si>
  <si>
    <r>
      <t xml:space="preserve">raccolta differenziata   </t>
    </r>
    <r>
      <rPr>
        <i/>
        <sz val="10"/>
        <color theme="1"/>
        <rFont val="Calibri"/>
        <family val="2"/>
        <scheme val="minor"/>
      </rPr>
      <t>%</t>
    </r>
  </si>
  <si>
    <r>
      <t>q</t>
    </r>
    <r>
      <rPr>
        <i/>
        <vertAlign val="subscript"/>
        <sz val="10"/>
        <color theme="1"/>
        <rFont val="Calibri"/>
        <family val="2"/>
        <scheme val="minor"/>
      </rPr>
      <t>a-2</t>
    </r>
    <r>
      <rPr>
        <i/>
        <sz val="10"/>
        <color theme="1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 xml:space="preserve"> kg</t>
    </r>
  </si>
  <si>
    <r>
      <t xml:space="preserve">costo unitario effettivo - Cueff   </t>
    </r>
    <r>
      <rPr>
        <i/>
        <sz val="10"/>
        <color theme="1"/>
        <rFont val="Calibri"/>
        <family val="2"/>
        <scheme val="minor"/>
      </rPr>
      <t>€cent/kg</t>
    </r>
  </si>
  <si>
    <r>
      <t xml:space="preserve">fabbisogno standard   </t>
    </r>
    <r>
      <rPr>
        <i/>
        <sz val="10"/>
        <color theme="1"/>
        <rFont val="Calibri"/>
        <family val="2"/>
        <scheme val="minor"/>
      </rPr>
      <t>€cent/kg</t>
    </r>
  </si>
  <si>
    <r>
      <t xml:space="preserve">costo medio settore   </t>
    </r>
    <r>
      <rPr>
        <i/>
        <sz val="10"/>
        <color theme="1"/>
        <rFont val="Calibri"/>
        <family val="2"/>
        <scheme val="minor"/>
      </rPr>
      <t>€cent/kg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</si>
  <si>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valutazione rispetto agli obiettivi di raccolta differenziata   </t>
    </r>
    <r>
      <rPr>
        <b/>
        <i/>
        <sz val="10"/>
        <color theme="1"/>
        <rFont val="Calibri"/>
        <family val="2"/>
        <scheme val="minor"/>
      </rPr>
      <t>ɣ</t>
    </r>
    <r>
      <rPr>
        <b/>
        <i/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</si>
  <si>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 </t>
    </r>
    <r>
      <rPr>
        <b/>
        <i/>
        <sz val="10"/>
        <color theme="1"/>
        <rFont val="Calibri"/>
        <family val="2"/>
        <scheme val="minor"/>
      </rPr>
      <t>ɣ</t>
    </r>
    <r>
      <rPr>
        <b/>
        <i/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</si>
  <si>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 </t>
    </r>
    <r>
      <rPr>
        <b/>
        <i/>
        <sz val="10"/>
        <color theme="1"/>
        <rFont val="Calibri"/>
        <family val="2"/>
        <scheme val="minor"/>
      </rPr>
      <t>ɣ</t>
    </r>
    <r>
      <rPr>
        <b/>
        <i/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</si>
  <si>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Totale   </t>
    </r>
    <r>
      <rPr>
        <b/>
        <i/>
        <sz val="10"/>
        <color theme="1"/>
        <rFont val="Calibri"/>
        <family val="2"/>
        <scheme val="minor"/>
      </rPr>
      <t>g</t>
    </r>
  </si>
  <si>
    <r>
      <t xml:space="preserve">Coefficiente di gradualità   </t>
    </r>
    <r>
      <rPr>
        <b/>
        <i/>
        <sz val="10"/>
        <color theme="1"/>
        <rFont val="Calibri"/>
        <family val="2"/>
        <scheme val="minor"/>
      </rPr>
      <t>(1+g)</t>
    </r>
  </si>
  <si>
    <r>
      <t>rpi</t>
    </r>
    <r>
      <rPr>
        <i/>
        <vertAlign val="subscript"/>
        <sz val="10"/>
        <color theme="1"/>
        <rFont val="Calibri"/>
        <family val="2"/>
        <scheme val="minor"/>
      </rPr>
      <t>a</t>
    </r>
  </si>
  <si>
    <r>
      <t xml:space="preserve">coefficiente di recupero di produttività   </t>
    </r>
    <r>
      <rPr>
        <b/>
        <i/>
        <sz val="10"/>
        <color theme="1"/>
        <rFont val="Calibri"/>
        <family val="2"/>
        <scheme val="minor"/>
      </rPr>
      <t>X</t>
    </r>
    <r>
      <rPr>
        <i/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</si>
  <si>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coeff. per il miglioramento previsto della qualità </t>
    </r>
    <r>
      <rPr>
        <b/>
        <sz val="10"/>
        <color theme="1"/>
        <rFont val="Calibri"/>
        <family val="2"/>
        <scheme val="minor"/>
      </rPr>
      <t xml:space="preserve">  </t>
    </r>
    <r>
      <rPr>
        <b/>
        <i/>
        <sz val="10"/>
        <color theme="1"/>
        <rFont val="Calibri"/>
        <family val="2"/>
        <scheme val="minor"/>
      </rPr>
      <t>QL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</si>
  <si>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 </t>
    </r>
    <r>
      <rPr>
        <b/>
        <i/>
        <sz val="10"/>
        <color theme="1"/>
        <rFont val="Calibri"/>
        <family val="2"/>
        <scheme val="minor"/>
      </rPr>
      <t>PG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</si>
  <si>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coeff. per l'emergenza COVID-19   </t>
    </r>
    <r>
      <rPr>
        <b/>
        <i/>
        <sz val="10"/>
        <color theme="1"/>
        <rFont val="Calibri"/>
        <family val="2"/>
        <scheme val="minor"/>
      </rPr>
      <t>C19</t>
    </r>
    <r>
      <rPr>
        <b/>
        <i/>
        <vertAlign val="subscript"/>
        <sz val="10"/>
        <rFont val="Calibri"/>
        <family val="2"/>
        <scheme val="minor"/>
      </rPr>
      <t>2021</t>
    </r>
    <r>
      <rPr>
        <sz val="10"/>
        <rFont val="Calibri"/>
        <family val="2"/>
        <scheme val="minor"/>
      </rPr>
      <t xml:space="preserve"> </t>
    </r>
  </si>
  <si>
    <r>
      <t xml:space="preserve">Parametro per la determinazione del limite alla crescita delle tariffe   </t>
    </r>
    <r>
      <rPr>
        <b/>
        <i/>
        <sz val="10"/>
        <color theme="1"/>
        <rFont val="Calibri"/>
        <family val="2"/>
        <scheme val="minor"/>
      </rPr>
      <t>r</t>
    </r>
  </si>
  <si>
    <r>
      <t xml:space="preserve"> </t>
    </r>
    <r>
      <rPr>
        <i/>
        <sz val="10"/>
        <color theme="1"/>
        <rFont val="Calibri"/>
        <family val="2"/>
        <scheme val="minor"/>
      </rPr>
      <t>∑T</t>
    </r>
    <r>
      <rPr>
        <i/>
        <vertAlign val="subscript"/>
        <sz val="10"/>
        <color theme="1"/>
        <rFont val="Calibri"/>
        <family val="2"/>
        <scheme val="minor"/>
      </rPr>
      <t>a</t>
    </r>
  </si>
  <si>
    <r>
      <t xml:space="preserve"> </t>
    </r>
    <r>
      <rPr>
        <i/>
        <sz val="10"/>
        <color theme="1"/>
        <rFont val="Calibri"/>
        <family val="2"/>
        <scheme val="minor"/>
      </rPr>
      <t>∑TV</t>
    </r>
    <r>
      <rPr>
        <i/>
        <vertAlign val="subscript"/>
        <sz val="10"/>
        <color theme="1"/>
        <rFont val="Calibri"/>
        <family val="2"/>
        <scheme val="minor"/>
      </rPr>
      <t>a-1</t>
    </r>
  </si>
  <si>
    <r>
      <t xml:space="preserve"> </t>
    </r>
    <r>
      <rPr>
        <i/>
        <sz val="10"/>
        <color theme="1"/>
        <rFont val="Calibri"/>
        <family val="2"/>
        <scheme val="minor"/>
      </rPr>
      <t>∑TF</t>
    </r>
    <r>
      <rPr>
        <i/>
        <vertAlign val="subscript"/>
        <sz val="10"/>
        <color theme="1"/>
        <rFont val="Calibri"/>
        <family val="2"/>
        <scheme val="minor"/>
      </rPr>
      <t>a-1</t>
    </r>
  </si>
  <si>
    <r>
      <t xml:space="preserve"> </t>
    </r>
    <r>
      <rPr>
        <i/>
        <sz val="10"/>
        <color theme="1"/>
        <rFont val="Calibri"/>
        <family val="2"/>
        <scheme val="minor"/>
      </rPr>
      <t>∑T</t>
    </r>
    <r>
      <rPr>
        <i/>
        <vertAlign val="subscript"/>
        <sz val="10"/>
        <color theme="1"/>
        <rFont val="Calibri"/>
        <family val="2"/>
        <scheme val="minor"/>
      </rPr>
      <t>a-1</t>
    </r>
  </si>
  <si>
    <r>
      <t xml:space="preserve"> </t>
    </r>
    <r>
      <rPr>
        <b/>
        <i/>
        <sz val="10"/>
        <color theme="1"/>
        <rFont val="Calibri"/>
        <family val="2"/>
        <scheme val="minor"/>
      </rPr>
      <t>∑T</t>
    </r>
    <r>
      <rPr>
        <b/>
        <i/>
        <vertAlign val="subscript"/>
        <sz val="10"/>
        <color theme="1"/>
        <rFont val="Calibri"/>
        <family val="2"/>
        <scheme val="minor"/>
      </rPr>
      <t>a</t>
    </r>
    <r>
      <rPr>
        <b/>
        <i/>
        <sz val="10"/>
        <color theme="1"/>
        <rFont val="Calibri"/>
        <family val="2"/>
        <scheme val="minor"/>
      </rPr>
      <t>/ ∑T</t>
    </r>
    <r>
      <rPr>
        <b/>
        <i/>
        <vertAlign val="subscript"/>
        <sz val="10"/>
        <color theme="1"/>
        <rFont val="Calibri"/>
        <family val="2"/>
        <scheme val="minor"/>
      </rPr>
      <t>a-1</t>
    </r>
  </si>
  <si>
    <r>
      <t>∑T</t>
    </r>
    <r>
      <rPr>
        <b/>
        <vertAlign val="subscript"/>
        <sz val="10"/>
        <color theme="1"/>
        <rFont val="Calibri"/>
        <family val="2"/>
        <scheme val="minor"/>
      </rPr>
      <t>max</t>
    </r>
    <r>
      <rPr>
        <b/>
        <sz val="10"/>
        <color theme="1"/>
        <rFont val="Calibri"/>
        <family val="2"/>
        <scheme val="minor"/>
      </rPr>
      <t xml:space="preserve">  (entrate tariffarie massime applicabili nel rispetto del limite di crescita)</t>
    </r>
  </si>
  <si>
    <r>
      <t>delta (∑T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>-∑T</t>
    </r>
    <r>
      <rPr>
        <b/>
        <vertAlign val="subscript"/>
        <sz val="10"/>
        <color theme="1"/>
        <rFont val="Calibri"/>
        <family val="2"/>
        <scheme val="minor"/>
      </rPr>
      <t>max</t>
    </r>
    <r>
      <rPr>
        <b/>
        <sz val="10"/>
        <color theme="1"/>
        <rFont val="Calibri"/>
        <family val="2"/>
        <scheme val="minor"/>
      </rPr>
      <t>)</t>
    </r>
  </si>
  <si>
    <r>
      <t xml:space="preserve">Riclassifica </t>
    </r>
    <r>
      <rPr>
        <b/>
        <sz val="10"/>
        <color theme="1"/>
        <rFont val="Calibri"/>
        <family val="2"/>
        <scheme val="minor"/>
      </rPr>
      <t>TV</t>
    </r>
    <r>
      <rPr>
        <b/>
        <vertAlign val="subscript"/>
        <sz val="10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</t>
    </r>
  </si>
  <si>
    <r>
      <t>Riclassifica</t>
    </r>
    <r>
      <rPr>
        <b/>
        <sz val="10"/>
        <color theme="1"/>
        <rFont val="Calibri"/>
        <family val="2"/>
        <scheme val="minor"/>
      </rPr>
      <t xml:space="preserve"> TF</t>
    </r>
    <r>
      <rPr>
        <b/>
        <vertAlign val="subscript"/>
        <sz val="10"/>
        <color theme="1"/>
        <rFont val="Calibri"/>
        <family val="2"/>
        <scheme val="minor"/>
      </rPr>
      <t>a</t>
    </r>
  </si>
  <si>
    <r>
      <t>Riepilogo delle componenti a conguaglio il cui recupero in tariffa è rinviato alle annualità successive al 2021</t>
    </r>
    <r>
      <rPr>
        <b/>
        <i/>
        <sz val="10"/>
        <color rgb="FFC00000"/>
        <rFont val="Calibri"/>
        <family val="2"/>
        <scheme val="minor"/>
      </rPr>
      <t xml:space="preserve"> (NON COMPILABILE)</t>
    </r>
  </si>
  <si>
    <r>
      <t xml:space="preserve">Quota residua recupero delle mancate entrate tariffarie 2020 per applicazione dei fattori di correzione ex del. 158/2020/R/RIF </t>
    </r>
    <r>
      <rPr>
        <sz val="10"/>
        <rFont val="Calibri"/>
        <family val="2"/>
        <scheme val="minor"/>
      </rPr>
      <t>(relativa a RCND</t>
    </r>
    <r>
      <rPr>
        <vertAlign val="subscript"/>
        <sz val="10"/>
        <rFont val="Calibri"/>
        <family val="2"/>
        <scheme val="minor"/>
      </rPr>
      <t>TV</t>
    </r>
    <r>
      <rPr>
        <sz val="10"/>
        <rFont val="Calibri"/>
        <family val="2"/>
        <scheme val="minor"/>
      </rPr>
      <t>)</t>
    </r>
  </si>
  <si>
    <r>
      <t xml:space="preserve">Quota residua conguaglio per recupero derivante da tariffe in deroga ex art. 107 c. 5 d.l. 18/20 </t>
    </r>
    <r>
      <rPr>
        <sz val="10"/>
        <rFont val="Calibri"/>
        <family val="2"/>
        <scheme val="minor"/>
      </rPr>
      <t>(relativa alle componenti RCU)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</si>
</sst>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-* #,##0\ _€_-;\-* #,##0\ _€_-;_-* &quot;-&quot;??\ _€_-;_-@_-"/>
    <numFmt numFmtId="167" formatCode="0.0%"/>
    <numFmt numFmtId="168" formatCode="_-* #,##0.000_-;\-* #,##0.000_-;_-* &quot;-&quot;??_-;_-@_-"/>
    <numFmt numFmtId="169" formatCode="_-* #,##0.0000\ _€_-;\-* #,##0.00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0"/>
      <name val="Calibri"/>
      <family val="2"/>
      <scheme val="minor"/>
    </font>
    <font>
      <i/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i/>
      <vertAlign val="subscript"/>
      <sz val="10"/>
      <name val="Calibri"/>
      <family val="2"/>
      <scheme val="minor"/>
    </font>
    <font>
      <b/>
      <i/>
      <vertAlign val="superscript"/>
      <sz val="10"/>
      <name val="Calibri"/>
      <family val="2"/>
      <scheme val="minor"/>
    </font>
    <font>
      <i/>
      <vertAlign val="subscript"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40">
    <xf numFmtId="0" fontId="0" fillId="0" borderId="0" xfId="0"/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6" fillId="0" borderId="0" xfId="0" applyFont="1"/>
    <xf numFmtId="0" fontId="7" fillId="2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/>
    <xf numFmtId="0" fontId="9" fillId="0" borderId="2" xfId="0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1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3" fillId="2" borderId="0" xfId="3" applyFont="1" applyFill="1" applyBorder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65" fontId="6" fillId="2" borderId="9" xfId="1" applyNumberFormat="1" applyFont="1" applyFill="1" applyBorder="1" applyAlignment="1" applyProtection="1">
      <alignment horizontal="center" vertical="center"/>
      <protection locked="0"/>
    </xf>
    <xf numFmtId="165" fontId="6" fillId="3" borderId="9" xfId="1" applyNumberFormat="1" applyFont="1" applyFill="1" applyBorder="1" applyAlignment="1" applyProtection="1">
      <alignment horizontal="center" vertical="center"/>
    </xf>
    <xf numFmtId="165" fontId="6" fillId="2" borderId="10" xfId="1" applyNumberFormat="1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165" fontId="6" fillId="3" borderId="10" xfId="1" applyNumberFormat="1" applyFont="1" applyFill="1" applyBorder="1" applyAlignment="1" applyProtection="1">
      <alignment horizontal="center" vertical="center"/>
    </xf>
    <xf numFmtId="165" fontId="5" fillId="5" borderId="10" xfId="1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2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165" fontId="7" fillId="2" borderId="9" xfId="1" applyNumberFormat="1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</xf>
    <xf numFmtId="165" fontId="5" fillId="5" borderId="13" xfId="1" applyNumberFormat="1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65" fontId="6" fillId="2" borderId="16" xfId="1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65" fontId="6" fillId="2" borderId="3" xfId="1" applyNumberFormat="1" applyFont="1" applyFill="1" applyBorder="1" applyAlignment="1" applyProtection="1">
      <alignment horizontal="center" vertical="center"/>
      <protection locked="0"/>
    </xf>
    <xf numFmtId="165" fontId="6" fillId="3" borderId="17" xfId="1" applyNumberFormat="1" applyFont="1" applyFill="1" applyBorder="1" applyAlignment="1" applyProtection="1">
      <alignment horizontal="center" vertical="center"/>
    </xf>
    <xf numFmtId="165" fontId="6" fillId="3" borderId="18" xfId="1" applyNumberFormat="1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165" fontId="6" fillId="2" borderId="19" xfId="1" applyNumberFormat="1" applyFont="1" applyFill="1" applyBorder="1" applyAlignment="1" applyProtection="1">
      <alignment horizontal="center" vertical="center"/>
      <protection locked="0"/>
    </xf>
    <xf numFmtId="165" fontId="6" fillId="3" borderId="20" xfId="1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165" fontId="6" fillId="3" borderId="23" xfId="1" applyNumberFormat="1" applyFont="1" applyFill="1" applyBorder="1" applyAlignment="1" applyProtection="1">
      <alignment horizontal="center" vertical="center"/>
    </xf>
    <xf numFmtId="165" fontId="6" fillId="3" borderId="24" xfId="1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65" fontId="6" fillId="2" borderId="8" xfId="1" applyNumberFormat="1" applyFont="1" applyFill="1" applyBorder="1" applyAlignment="1" applyProtection="1">
      <alignment horizontal="center" vertical="center"/>
      <protection locked="0"/>
    </xf>
    <xf numFmtId="165" fontId="6" fillId="3" borderId="19" xfId="1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165" fontId="6" fillId="2" borderId="7" xfId="1" applyNumberFormat="1" applyFont="1" applyFill="1" applyBorder="1" applyAlignment="1" applyProtection="1">
      <alignment horizontal="center" vertical="center"/>
      <protection locked="0"/>
    </xf>
    <xf numFmtId="165" fontId="6" fillId="3" borderId="7" xfId="1" applyNumberFormat="1" applyFont="1" applyFill="1" applyBorder="1" applyAlignment="1" applyProtection="1">
      <alignment horizontal="center" vertical="center"/>
    </xf>
    <xf numFmtId="165" fontId="6" fillId="3" borderId="25" xfId="1" applyNumberFormat="1" applyFont="1" applyFill="1" applyBorder="1" applyAlignment="1" applyProtection="1">
      <alignment horizontal="center" vertical="center"/>
    </xf>
    <xf numFmtId="165" fontId="5" fillId="5" borderId="7" xfId="1" applyNumberFormat="1" applyFont="1" applyFill="1" applyBorder="1" applyAlignment="1" applyProtection="1">
      <alignment horizontal="center" vertical="center"/>
    </xf>
    <xf numFmtId="165" fontId="5" fillId="5" borderId="25" xfId="1" applyNumberFormat="1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165" fontId="6" fillId="2" borderId="13" xfId="1" applyNumberFormat="1" applyFont="1" applyFill="1" applyBorder="1" applyAlignment="1" applyProtection="1">
      <alignment horizontal="center" vertical="center"/>
      <protection locked="0"/>
    </xf>
    <xf numFmtId="165" fontId="6" fillId="3" borderId="28" xfId="1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/>
    </xf>
    <xf numFmtId="0" fontId="18" fillId="2" borderId="29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5" fillId="2" borderId="3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165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</xf>
    <xf numFmtId="165" fontId="6" fillId="2" borderId="32" xfId="1" applyNumberFormat="1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</xf>
    <xf numFmtId="165" fontId="6" fillId="3" borderId="27" xfId="1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5" borderId="27" xfId="0" applyFont="1" applyFill="1" applyBorder="1" applyAlignment="1" applyProtection="1">
      <alignment vertical="center" wrapText="1"/>
    </xf>
    <xf numFmtId="0" fontId="5" fillId="5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165" fontId="5" fillId="5" borderId="27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wrapText="1"/>
    </xf>
    <xf numFmtId="0" fontId="5" fillId="2" borderId="34" xfId="0" applyFont="1" applyFill="1" applyBorder="1" applyAlignment="1" applyProtection="1">
      <alignment horizontal="center" vertical="center"/>
    </xf>
    <xf numFmtId="165" fontId="6" fillId="2" borderId="34" xfId="1" applyNumberFormat="1" applyFont="1" applyFill="1" applyBorder="1" applyAlignment="1" applyProtection="1">
      <alignment horizontal="center" vertical="center"/>
      <protection locked="0"/>
    </xf>
    <xf numFmtId="165" fontId="6" fillId="3" borderId="35" xfId="1" applyNumberFormat="1" applyFont="1" applyFill="1" applyBorder="1" applyAlignment="1" applyProtection="1">
      <alignment horizontal="center" vertical="center"/>
    </xf>
    <xf numFmtId="165" fontId="6" fillId="2" borderId="31" xfId="1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165" fontId="6" fillId="6" borderId="32" xfId="1" applyNumberFormat="1" applyFont="1" applyFill="1" applyBorder="1" applyAlignment="1" applyProtection="1">
      <alignment horizontal="center" vertical="center"/>
    </xf>
    <xf numFmtId="165" fontId="6" fillId="6" borderId="7" xfId="1" applyNumberFormat="1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165" fontId="6" fillId="3" borderId="3" xfId="1" applyNumberFormat="1" applyFont="1" applyFill="1" applyBorder="1" applyAlignment="1" applyProtection="1">
      <alignment horizontal="center" vertical="center"/>
    </xf>
    <xf numFmtId="165" fontId="7" fillId="3" borderId="13" xfId="1" applyNumberFormat="1" applyFont="1" applyFill="1" applyBorder="1" applyAlignment="1" applyProtection="1">
      <alignment horizontal="center" vertical="center"/>
    </xf>
    <xf numFmtId="165" fontId="7" fillId="3" borderId="29" xfId="1" applyNumberFormat="1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vertical="center" wrapText="1"/>
    </xf>
    <xf numFmtId="0" fontId="5" fillId="5" borderId="22" xfId="0" applyFont="1" applyFill="1" applyBorder="1" applyAlignment="1" applyProtection="1">
      <alignment horizontal="center" vertical="center"/>
    </xf>
    <xf numFmtId="165" fontId="5" fillId="5" borderId="22" xfId="1" applyNumberFormat="1" applyFont="1" applyFill="1" applyBorder="1" applyAlignment="1" applyProtection="1">
      <alignment horizontal="center" vertical="center"/>
    </xf>
    <xf numFmtId="165" fontId="5" fillId="5" borderId="24" xfId="1" applyNumberFormat="1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6" xfId="0" applyFont="1" applyFill="1" applyBorder="1" applyProtection="1"/>
    <xf numFmtId="0" fontId="18" fillId="2" borderId="16" xfId="0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9" fontId="6" fillId="2" borderId="40" xfId="2" applyFont="1" applyFill="1" applyBorder="1" applyAlignment="1" applyProtection="1">
      <alignment horizontal="center" vertical="center"/>
      <protection locked="0"/>
    </xf>
    <xf numFmtId="166" fontId="7" fillId="2" borderId="12" xfId="1" applyNumberFormat="1" applyFont="1" applyFill="1" applyBorder="1" applyAlignment="1" applyProtection="1">
      <alignment horizontal="center" vertical="center"/>
      <protection locked="0"/>
    </xf>
    <xf numFmtId="166" fontId="7" fillId="2" borderId="41" xfId="1" applyNumberFormat="1" applyFont="1" applyFill="1" applyBorder="1" applyAlignment="1" applyProtection="1">
      <alignment horizontal="center" vertical="center"/>
      <protection locked="0"/>
    </xf>
    <xf numFmtId="164" fontId="7" fillId="2" borderId="32" xfId="1" applyNumberFormat="1" applyFont="1" applyFill="1" applyBorder="1" applyAlignment="1" applyProtection="1">
      <alignment horizontal="center" vertical="center"/>
      <protection locked="0"/>
    </xf>
    <xf numFmtId="164" fontId="7" fillId="2" borderId="10" xfId="1" applyNumberFormat="1" applyFont="1" applyFill="1" applyBorder="1" applyAlignment="1" applyProtection="1">
      <alignment horizontal="center" vertical="center"/>
      <protection locked="0"/>
    </xf>
    <xf numFmtId="164" fontId="7" fillId="7" borderId="32" xfId="1" applyNumberFormat="1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44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6" fillId="7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</xf>
    <xf numFmtId="0" fontId="5" fillId="5" borderId="46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/>
    </xf>
    <xf numFmtId="0" fontId="5" fillId="5" borderId="48" xfId="0" applyFont="1" applyFill="1" applyBorder="1" applyAlignment="1" applyProtection="1">
      <alignment horizontal="center" vertical="center"/>
    </xf>
    <xf numFmtId="0" fontId="5" fillId="8" borderId="36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6" fillId="4" borderId="3" xfId="0" applyFont="1" applyFill="1" applyBorder="1" applyAlignment="1" applyProtection="1">
      <alignment horizontal="center" vertical="center"/>
    </xf>
    <xf numFmtId="167" fontId="6" fillId="8" borderId="40" xfId="2" applyNumberFormat="1" applyFont="1" applyFill="1" applyBorder="1" applyAlignment="1" applyProtection="1">
      <alignment horizontal="center"/>
    </xf>
    <xf numFmtId="0" fontId="6" fillId="4" borderId="27" xfId="0" applyFont="1" applyFill="1" applyBorder="1" applyAlignment="1" applyProtection="1">
      <alignment horizontal="center" vertical="center"/>
    </xf>
    <xf numFmtId="10" fontId="6" fillId="2" borderId="42" xfId="0" applyNumberFormat="1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</xf>
    <xf numFmtId="167" fontId="5" fillId="5" borderId="42" xfId="2" applyNumberFormat="1" applyFont="1" applyFill="1" applyBorder="1" applyAlignment="1" applyProtection="1">
      <alignment horizontal="center" vertical="center"/>
    </xf>
    <xf numFmtId="168" fontId="5" fillId="5" borderId="42" xfId="1" applyNumberFormat="1" applyFont="1" applyFill="1" applyBorder="1" applyAlignment="1" applyProtection="1">
      <alignment vertical="center"/>
    </xf>
    <xf numFmtId="0" fontId="5" fillId="5" borderId="8" xfId="0" applyFont="1" applyFill="1" applyBorder="1" applyAlignment="1" applyProtection="1">
      <alignment horizontal="center"/>
    </xf>
    <xf numFmtId="165" fontId="6" fillId="5" borderId="42" xfId="1" applyNumberFormat="1" applyFont="1" applyFill="1" applyBorder="1" applyAlignment="1" applyProtection="1">
      <alignment horizontal="center"/>
    </xf>
    <xf numFmtId="0" fontId="5" fillId="9" borderId="8" xfId="0" applyFont="1" applyFill="1" applyBorder="1" applyAlignment="1" applyProtection="1">
      <alignment horizontal="center"/>
    </xf>
    <xf numFmtId="166" fontId="6" fillId="2" borderId="42" xfId="1" applyNumberFormat="1" applyFont="1" applyFill="1" applyBorder="1" applyAlignment="1" applyProtection="1">
      <alignment horizontal="center" vertical="center"/>
      <protection locked="0"/>
    </xf>
    <xf numFmtId="166" fontId="5" fillId="5" borderId="50" xfId="1" applyNumberFormat="1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169" fontId="5" fillId="5" borderId="50" xfId="1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/>
    </xf>
    <xf numFmtId="0" fontId="5" fillId="10" borderId="39" xfId="0" applyFont="1" applyFill="1" applyBorder="1" applyAlignment="1" applyProtection="1">
      <alignment horizontal="center" vertical="center"/>
    </xf>
    <xf numFmtId="0" fontId="6" fillId="2" borderId="51" xfId="0" applyFont="1" applyFill="1" applyBorder="1" applyProtection="1"/>
    <xf numFmtId="165" fontId="6" fillId="3" borderId="40" xfId="1" applyNumberFormat="1" applyFont="1" applyFill="1" applyBorder="1" applyAlignment="1" applyProtection="1">
      <alignment horizontal="center" vertical="center"/>
    </xf>
    <xf numFmtId="9" fontId="6" fillId="2" borderId="0" xfId="2" applyFont="1" applyFill="1" applyProtection="1"/>
    <xf numFmtId="0" fontId="5" fillId="10" borderId="44" xfId="0" applyFont="1" applyFill="1" applyBorder="1" applyAlignment="1" applyProtection="1">
      <alignment horizontal="center" vertical="center"/>
    </xf>
    <xf numFmtId="0" fontId="6" fillId="2" borderId="52" xfId="0" applyFont="1" applyFill="1" applyBorder="1" applyProtection="1"/>
    <xf numFmtId="165" fontId="6" fillId="3" borderId="50" xfId="1" applyNumberFormat="1" applyFont="1" applyFill="1" applyBorder="1" applyAlignment="1" applyProtection="1">
      <alignment horizontal="center" vertical="center"/>
    </xf>
    <xf numFmtId="0" fontId="5" fillId="9" borderId="36" xfId="0" applyFont="1" applyFill="1" applyBorder="1" applyAlignment="1" applyProtection="1">
      <alignment horizontal="center"/>
    </xf>
    <xf numFmtId="0" fontId="6" fillId="2" borderId="53" xfId="0" applyFont="1" applyFill="1" applyBorder="1" applyProtection="1"/>
    <xf numFmtId="166" fontId="6" fillId="2" borderId="40" xfId="1" applyNumberFormat="1" applyFont="1" applyFill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 applyProtection="1">
      <alignment horizontal="center"/>
    </xf>
    <xf numFmtId="166" fontId="6" fillId="2" borderId="50" xfId="1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Protection="1"/>
    <xf numFmtId="0" fontId="5" fillId="11" borderId="4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Protection="1"/>
    <xf numFmtId="0" fontId="5" fillId="9" borderId="34" xfId="0" applyFont="1" applyFill="1" applyBorder="1" applyAlignment="1" applyProtection="1">
      <alignment horizontal="center"/>
    </xf>
    <xf numFmtId="0" fontId="6" fillId="0" borderId="55" xfId="0" applyFont="1" applyFill="1" applyBorder="1" applyProtection="1"/>
    <xf numFmtId="165" fontId="7" fillId="6" borderId="56" xfId="1" applyNumberFormat="1" applyFont="1" applyFill="1" applyBorder="1" applyAlignment="1" applyProtection="1">
      <alignment horizontal="center" vertical="center"/>
    </xf>
    <xf numFmtId="165" fontId="7" fillId="6" borderId="57" xfId="1" applyNumberFormat="1" applyFont="1" applyFill="1" applyBorder="1" applyAlignment="1" applyProtection="1">
      <alignment horizontal="center" vertical="center"/>
    </xf>
    <xf numFmtId="0" fontId="5" fillId="9" borderId="59" xfId="0" applyFont="1" applyFill="1" applyBorder="1" applyAlignment="1" applyProtection="1">
      <alignment horizontal="center"/>
    </xf>
    <xf numFmtId="0" fontId="6" fillId="2" borderId="60" xfId="0" applyFont="1" applyFill="1" applyBorder="1" applyProtection="1"/>
    <xf numFmtId="165" fontId="7" fillId="3" borderId="61" xfId="1" applyNumberFormat="1" applyFont="1" applyFill="1" applyBorder="1" applyAlignment="1" applyProtection="1">
      <alignment horizontal="center" vertical="center"/>
    </xf>
    <xf numFmtId="165" fontId="7" fillId="3" borderId="62" xfId="1" applyNumberFormat="1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5" fillId="9" borderId="27" xfId="0" applyFont="1" applyFill="1" applyBorder="1" applyAlignment="1" applyProtection="1">
      <alignment horizontal="center"/>
    </xf>
    <xf numFmtId="165" fontId="7" fillId="3" borderId="64" xfId="1" applyNumberFormat="1" applyFont="1" applyFill="1" applyBorder="1" applyAlignment="1" applyProtection="1">
      <alignment horizontal="center" vertical="center"/>
    </xf>
    <xf numFmtId="165" fontId="7" fillId="3" borderId="65" xfId="1" applyNumberFormat="1" applyFont="1" applyFill="1" applyBorder="1" applyAlignment="1" applyProtection="1">
      <alignment horizontal="center" vertical="center"/>
    </xf>
    <xf numFmtId="0" fontId="5" fillId="9" borderId="67" xfId="0" applyFont="1" applyFill="1" applyBorder="1" applyAlignment="1" applyProtection="1">
      <alignment horizontal="center"/>
    </xf>
    <xf numFmtId="165" fontId="7" fillId="3" borderId="68" xfId="1" applyNumberFormat="1" applyFont="1" applyFill="1" applyBorder="1" applyAlignment="1" applyProtection="1">
      <alignment horizontal="center" vertical="center"/>
    </xf>
    <xf numFmtId="165" fontId="7" fillId="3" borderId="69" xfId="1" applyNumberFormat="1" applyFont="1" applyFill="1" applyBorder="1" applyAlignment="1" applyProtection="1">
      <alignment horizontal="center" vertical="center"/>
    </xf>
    <xf numFmtId="0" fontId="6" fillId="0" borderId="60" xfId="0" applyFont="1" applyFill="1" applyBorder="1" applyProtection="1"/>
    <xf numFmtId="165" fontId="7" fillId="12" borderId="56" xfId="1" applyNumberFormat="1" applyFont="1" applyFill="1" applyBorder="1" applyAlignment="1" applyProtection="1">
      <alignment horizontal="center" vertical="center"/>
    </xf>
    <xf numFmtId="165" fontId="7" fillId="12" borderId="57" xfId="1" applyNumberFormat="1" applyFont="1" applyFill="1" applyBorder="1" applyAlignment="1" applyProtection="1">
      <alignment horizontal="center" vertical="center"/>
    </xf>
    <xf numFmtId="0" fontId="5" fillId="9" borderId="26" xfId="0" applyFont="1" applyFill="1" applyBorder="1" applyAlignment="1" applyProtection="1">
      <alignment horizontal="center"/>
    </xf>
    <xf numFmtId="0" fontId="6" fillId="0" borderId="71" xfId="0" applyFont="1" applyFill="1" applyBorder="1" applyProtection="1"/>
    <xf numFmtId="165" fontId="7" fillId="12" borderId="72" xfId="1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17" fillId="2" borderId="8" xfId="0" applyFont="1" applyFill="1" applyBorder="1" applyAlignment="1" applyProtection="1">
      <alignment vertical="center" wrapText="1"/>
    </xf>
    <xf numFmtId="0" fontId="5" fillId="5" borderId="13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vertical="center" wrapText="1"/>
    </xf>
    <xf numFmtId="0" fontId="6" fillId="2" borderId="19" xfId="0" quotePrefix="1" applyFont="1" applyFill="1" applyBorder="1" applyAlignment="1" applyProtection="1">
      <alignment vertical="center" wrapText="1"/>
    </xf>
    <xf numFmtId="0" fontId="5" fillId="5" borderId="7" xfId="0" applyFont="1" applyFill="1" applyBorder="1" applyAlignment="1" applyProtection="1">
      <alignment vertical="center" wrapText="1"/>
    </xf>
    <xf numFmtId="0" fontId="14" fillId="5" borderId="7" xfId="0" applyFont="1" applyFill="1" applyBorder="1" applyAlignment="1" applyProtection="1">
      <alignment vertical="center" wrapText="1"/>
    </xf>
    <xf numFmtId="0" fontId="6" fillId="2" borderId="26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0" fontId="18" fillId="0" borderId="14" xfId="0" applyFont="1" applyFill="1" applyBorder="1" applyAlignment="1" applyProtection="1">
      <alignment wrapText="1"/>
    </xf>
    <xf numFmtId="0" fontId="6" fillId="2" borderId="9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 wrapText="1"/>
    </xf>
    <xf numFmtId="0" fontId="7" fillId="0" borderId="34" xfId="0" applyFont="1" applyFill="1" applyBorder="1" applyAlignment="1" applyProtection="1">
      <alignment vertical="center" wrapText="1"/>
    </xf>
    <xf numFmtId="0" fontId="7" fillId="0" borderId="36" xfId="0" applyFont="1" applyFill="1" applyBorder="1" applyAlignment="1" applyProtection="1">
      <alignment vertical="center" wrapText="1"/>
    </xf>
    <xf numFmtId="0" fontId="18" fillId="2" borderId="14" xfId="0" applyFont="1" applyFill="1" applyBorder="1" applyAlignment="1" applyProtection="1">
      <alignment wrapText="1"/>
    </xf>
    <xf numFmtId="0" fontId="6" fillId="2" borderId="31" xfId="0" applyFont="1" applyFill="1" applyBorder="1" applyAlignment="1" applyProtection="1">
      <alignment vertical="center" wrapText="1"/>
    </xf>
    <xf numFmtId="0" fontId="17" fillId="2" borderId="32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vertical="center" wrapText="1"/>
    </xf>
    <xf numFmtId="0" fontId="5" fillId="5" borderId="33" xfId="0" applyFont="1" applyFill="1" applyBorder="1" applyAlignment="1" applyProtection="1">
      <alignment vertical="center" wrapText="1"/>
    </xf>
    <xf numFmtId="0" fontId="17" fillId="8" borderId="5" xfId="0" applyFont="1" applyFill="1" applyBorder="1" applyAlignment="1" applyProtection="1">
      <alignment wrapText="1"/>
    </xf>
    <xf numFmtId="0" fontId="6" fillId="2" borderId="49" xfId="0" applyFont="1" applyFill="1" applyBorder="1" applyAlignment="1" applyProtection="1">
      <alignment vertical="center" wrapText="1"/>
    </xf>
    <xf numFmtId="0" fontId="5" fillId="5" borderId="32" xfId="0" applyFont="1" applyFill="1" applyBorder="1" applyAlignment="1" applyProtection="1">
      <alignment vertical="center" wrapText="1"/>
    </xf>
    <xf numFmtId="0" fontId="14" fillId="5" borderId="32" xfId="0" applyFont="1" applyFill="1" applyBorder="1" applyAlignment="1" applyProtection="1">
      <alignment vertical="center" wrapText="1"/>
    </xf>
    <xf numFmtId="0" fontId="6" fillId="5" borderId="32" xfId="0" applyFont="1" applyFill="1" applyBorder="1" applyAlignment="1" applyProtection="1">
      <alignment vertical="center" wrapText="1"/>
    </xf>
    <xf numFmtId="0" fontId="6" fillId="9" borderId="32" xfId="0" applyFont="1" applyFill="1" applyBorder="1" applyAlignment="1" applyProtection="1">
      <alignment vertical="center" wrapText="1"/>
    </xf>
    <xf numFmtId="0" fontId="5" fillId="10" borderId="38" xfId="0" applyFont="1" applyFill="1" applyBorder="1" applyAlignment="1" applyProtection="1">
      <alignment vertical="center" wrapText="1"/>
    </xf>
    <xf numFmtId="0" fontId="5" fillId="10" borderId="43" xfId="0" applyFont="1" applyFill="1" applyBorder="1" applyAlignment="1" applyProtection="1">
      <alignment vertical="center" wrapText="1"/>
    </xf>
    <xf numFmtId="0" fontId="6" fillId="9" borderId="31" xfId="0" applyFont="1" applyFill="1" applyBorder="1" applyAlignment="1" applyProtection="1">
      <alignment vertical="center" wrapText="1"/>
    </xf>
    <xf numFmtId="0" fontId="6" fillId="9" borderId="33" xfId="0" applyFont="1" applyFill="1" applyBorder="1" applyAlignment="1" applyProtection="1">
      <alignment vertical="center" wrapText="1"/>
    </xf>
    <xf numFmtId="0" fontId="6" fillId="2" borderId="15" xfId="0" applyFont="1" applyFill="1" applyBorder="1" applyAlignment="1" applyProtection="1">
      <alignment wrapText="1"/>
    </xf>
    <xf numFmtId="0" fontId="5" fillId="11" borderId="47" xfId="0" applyFont="1" applyFill="1" applyBorder="1" applyAlignment="1" applyProtection="1">
      <alignment vertical="center" wrapText="1"/>
    </xf>
    <xf numFmtId="0" fontId="18" fillId="0" borderId="29" xfId="0" applyFont="1" applyFill="1" applyBorder="1" applyAlignment="1" applyProtection="1">
      <alignment wrapText="1"/>
    </xf>
    <xf numFmtId="0" fontId="7" fillId="9" borderId="54" xfId="0" applyFont="1" applyFill="1" applyBorder="1" applyAlignment="1" applyProtection="1">
      <alignment vertical="center" wrapText="1"/>
    </xf>
    <xf numFmtId="0" fontId="6" fillId="9" borderId="58" xfId="0" applyFont="1" applyFill="1" applyBorder="1" applyAlignment="1" applyProtection="1">
      <alignment horizontal="left" vertical="center" wrapText="1"/>
    </xf>
    <xf numFmtId="0" fontId="6" fillId="9" borderId="63" xfId="0" applyFont="1" applyFill="1" applyBorder="1" applyAlignment="1" applyProtection="1">
      <alignment horizontal="left" vertical="center" wrapText="1"/>
    </xf>
    <xf numFmtId="0" fontId="6" fillId="9" borderId="66" xfId="0" applyFont="1" applyFill="1" applyBorder="1" applyAlignment="1" applyProtection="1">
      <alignment horizontal="left" vertical="center" wrapText="1"/>
    </xf>
    <xf numFmtId="0" fontId="6" fillId="9" borderId="54" xfId="0" applyFont="1" applyFill="1" applyBorder="1" applyAlignment="1" applyProtection="1">
      <alignment horizontal="left" vertical="center" wrapText="1"/>
    </xf>
    <xf numFmtId="0" fontId="6" fillId="9" borderId="70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Normale" xfId="0" builtinId="0"/>
    <cellStyle name="Percentuale" xfId="2" builtinId="5"/>
    <cellStyle name="Titolo 3" xfId="3" builtin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130175</xdr:rowOff>
    </xdr:from>
    <xdr:to>
      <xdr:col>0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="" xmlns:a16="http://schemas.microsoft.com/office/drawing/2014/main" id="{CEC78292-B840-466B-A766-95CFD4A3E880}"/>
            </a:ext>
          </a:extLst>
        </xdr:cNvPr>
        <xdr:cNvSpPr/>
      </xdr:nvSpPr>
      <xdr:spPr>
        <a:xfrm>
          <a:off x="295275" y="30162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topLeftCell="A85" workbookViewId="0">
      <selection activeCell="B5" sqref="B5"/>
    </sheetView>
  </sheetViews>
  <sheetFormatPr defaultRowHeight="15" x14ac:dyDescent="0.25"/>
  <cols>
    <col min="1" max="1" width="81.140625" customWidth="1"/>
    <col min="2" max="2" width="25.7109375" customWidth="1"/>
    <col min="3" max="3" width="3.28515625" customWidth="1"/>
    <col min="4" max="4" width="14.28515625" customWidth="1"/>
    <col min="5" max="5" width="10.28515625" customWidth="1"/>
    <col min="6" max="6" width="12" customWidth="1"/>
    <col min="7" max="9" width="9.140625" hidden="1" customWidth="1"/>
    <col min="10" max="10" width="2.5703125" customWidth="1"/>
    <col min="11" max="11" width="27.28515625" customWidth="1"/>
  </cols>
  <sheetData>
    <row r="1" spans="1:13" x14ac:dyDescent="0.25">
      <c r="A1" s="1"/>
      <c r="B1" s="1"/>
      <c r="C1" s="2"/>
      <c r="D1" s="3"/>
      <c r="E1" s="2"/>
      <c r="F1" s="4" t="s">
        <v>41</v>
      </c>
      <c r="G1" s="3"/>
      <c r="H1" s="3"/>
      <c r="I1" s="3"/>
      <c r="J1" s="3"/>
      <c r="K1" s="3"/>
      <c r="L1" s="5"/>
      <c r="M1" s="5"/>
    </row>
    <row r="2" spans="1:13" ht="15.75" thickBot="1" x14ac:dyDescent="0.3">
      <c r="A2" s="6" t="s">
        <v>0</v>
      </c>
      <c r="B2" s="7" t="s">
        <v>37</v>
      </c>
      <c r="C2" s="8"/>
      <c r="D2" s="9"/>
      <c r="E2" s="9"/>
      <c r="F2" s="9"/>
      <c r="G2" s="8"/>
      <c r="H2" s="8"/>
      <c r="I2" s="8"/>
      <c r="J2" s="8"/>
      <c r="K2" s="8"/>
      <c r="L2" s="5"/>
      <c r="M2" s="5"/>
    </row>
    <row r="3" spans="1:13" ht="10.5" customHeight="1" thickTop="1" thickBot="1" x14ac:dyDescent="0.3">
      <c r="A3" s="10"/>
      <c r="B3" s="11"/>
      <c r="C3" s="11"/>
      <c r="D3" s="12"/>
      <c r="E3" s="12"/>
      <c r="F3" s="13"/>
      <c r="G3" s="10"/>
      <c r="H3" s="10"/>
      <c r="I3" s="10"/>
      <c r="J3" s="10"/>
      <c r="K3" s="10"/>
      <c r="L3" s="5"/>
      <c r="M3" s="5"/>
    </row>
    <row r="4" spans="1:13" ht="27.75" customHeight="1" thickBot="1" x14ac:dyDescent="0.3">
      <c r="A4" s="14"/>
      <c r="B4" s="15" t="s">
        <v>1</v>
      </c>
      <c r="C4" s="16"/>
      <c r="D4" s="237" t="s">
        <v>2</v>
      </c>
      <c r="E4" s="238"/>
      <c r="F4" s="239"/>
      <c r="G4" s="10"/>
      <c r="H4" s="10"/>
      <c r="I4" s="10"/>
      <c r="J4" s="10"/>
      <c r="K4" s="10"/>
      <c r="L4" s="5"/>
      <c r="M4" s="5"/>
    </row>
    <row r="5" spans="1:13" ht="61.5" customHeight="1" x14ac:dyDescent="0.25">
      <c r="A5" s="17"/>
      <c r="B5" s="18" t="s">
        <v>3</v>
      </c>
      <c r="C5" s="19"/>
      <c r="D5" s="20" t="s">
        <v>4</v>
      </c>
      <c r="E5" s="20" t="s">
        <v>5</v>
      </c>
      <c r="F5" s="21" t="s">
        <v>6</v>
      </c>
      <c r="G5" s="10"/>
      <c r="H5" s="10"/>
      <c r="I5" s="10"/>
      <c r="J5" s="10"/>
      <c r="K5" s="22" t="s">
        <v>7</v>
      </c>
      <c r="L5" s="5"/>
      <c r="M5" s="5"/>
    </row>
    <row r="6" spans="1:13" x14ac:dyDescent="0.25">
      <c r="A6" s="188" t="s">
        <v>42</v>
      </c>
      <c r="B6" s="23" t="s">
        <v>8</v>
      </c>
      <c r="C6" s="24"/>
      <c r="D6" s="25">
        <v>6412</v>
      </c>
      <c r="E6" s="25"/>
      <c r="F6" s="26">
        <f>D6+E6</f>
        <v>6412</v>
      </c>
      <c r="G6" s="10"/>
      <c r="H6" s="10"/>
      <c r="I6" s="10"/>
      <c r="J6" s="10"/>
      <c r="K6" s="27" t="s">
        <v>9</v>
      </c>
      <c r="L6" s="5"/>
      <c r="M6" s="5"/>
    </row>
    <row r="7" spans="1:13" x14ac:dyDescent="0.25">
      <c r="A7" s="188" t="s">
        <v>43</v>
      </c>
      <c r="B7" s="23" t="s">
        <v>8</v>
      </c>
      <c r="C7" s="24"/>
      <c r="D7" s="25">
        <v>22604</v>
      </c>
      <c r="E7" s="25">
        <v>0</v>
      </c>
      <c r="F7" s="26">
        <f t="shared" ref="F7:F17" si="0">D7+E7</f>
        <v>22604</v>
      </c>
      <c r="G7" s="10"/>
      <c r="H7" s="10"/>
      <c r="I7" s="10"/>
      <c r="J7" s="10"/>
      <c r="K7" s="28" t="s">
        <v>10</v>
      </c>
      <c r="L7" s="5"/>
      <c r="M7" s="5"/>
    </row>
    <row r="8" spans="1:13" x14ac:dyDescent="0.25">
      <c r="A8" s="188" t="s">
        <v>44</v>
      </c>
      <c r="B8" s="23" t="s">
        <v>8</v>
      </c>
      <c r="C8" s="24"/>
      <c r="D8" s="25">
        <v>2096</v>
      </c>
      <c r="E8" s="25"/>
      <c r="F8" s="26">
        <f t="shared" si="0"/>
        <v>2096</v>
      </c>
      <c r="G8" s="10"/>
      <c r="H8" s="10"/>
      <c r="I8" s="10"/>
      <c r="J8" s="10"/>
      <c r="K8" s="29" t="s">
        <v>11</v>
      </c>
      <c r="L8" s="5"/>
      <c r="M8" s="5"/>
    </row>
    <row r="9" spans="1:13" x14ac:dyDescent="0.25">
      <c r="A9" s="188" t="s">
        <v>45</v>
      </c>
      <c r="B9" s="23" t="s">
        <v>8</v>
      </c>
      <c r="C9" s="24"/>
      <c r="D9" s="25">
        <v>21673</v>
      </c>
      <c r="E9" s="25"/>
      <c r="F9" s="26">
        <f t="shared" si="0"/>
        <v>21673</v>
      </c>
      <c r="G9" s="10"/>
      <c r="H9" s="10"/>
      <c r="I9" s="10"/>
      <c r="J9" s="10"/>
      <c r="K9" s="30" t="s">
        <v>12</v>
      </c>
      <c r="L9" s="5"/>
      <c r="M9" s="5"/>
    </row>
    <row r="10" spans="1:13" ht="15.75" x14ac:dyDescent="0.25">
      <c r="A10" s="189" t="s">
        <v>46</v>
      </c>
      <c r="B10" s="23" t="s">
        <v>8</v>
      </c>
      <c r="C10" s="24"/>
      <c r="D10" s="25">
        <v>0</v>
      </c>
      <c r="E10" s="25"/>
      <c r="F10" s="26">
        <f t="shared" si="0"/>
        <v>0</v>
      </c>
      <c r="G10" s="10"/>
      <c r="H10" s="10"/>
      <c r="I10" s="10"/>
      <c r="J10" s="10"/>
      <c r="K10" s="31"/>
      <c r="L10" s="5"/>
      <c r="M10" s="5"/>
    </row>
    <row r="11" spans="1:13" x14ac:dyDescent="0.25">
      <c r="A11" s="190" t="s">
        <v>47</v>
      </c>
      <c r="B11" s="23" t="s">
        <v>8</v>
      </c>
      <c r="C11" s="24"/>
      <c r="D11" s="25">
        <v>332</v>
      </c>
      <c r="E11" s="25"/>
      <c r="F11" s="26">
        <f t="shared" si="0"/>
        <v>332</v>
      </c>
      <c r="G11" s="10"/>
      <c r="H11" s="10"/>
      <c r="I11" s="10"/>
      <c r="J11" s="10"/>
      <c r="K11" s="10"/>
      <c r="L11" s="5"/>
      <c r="M11" s="5"/>
    </row>
    <row r="12" spans="1:13" x14ac:dyDescent="0.25">
      <c r="A12" s="188" t="s">
        <v>48</v>
      </c>
      <c r="B12" s="23" t="s">
        <v>13</v>
      </c>
      <c r="C12" s="24"/>
      <c r="D12" s="32">
        <v>0.6</v>
      </c>
      <c r="E12" s="32"/>
      <c r="F12" s="33"/>
      <c r="G12" s="10"/>
      <c r="H12" s="10"/>
      <c r="I12" s="10"/>
      <c r="J12" s="10"/>
      <c r="K12" s="10"/>
      <c r="L12" s="5"/>
      <c r="M12" s="5"/>
    </row>
    <row r="13" spans="1:13" x14ac:dyDescent="0.25">
      <c r="A13" s="188" t="s">
        <v>49</v>
      </c>
      <c r="B13" s="23" t="s">
        <v>13</v>
      </c>
      <c r="C13" s="24"/>
      <c r="D13" s="25">
        <f>D11*D12</f>
        <v>199.2</v>
      </c>
      <c r="E13" s="25"/>
      <c r="F13" s="26">
        <f t="shared" si="0"/>
        <v>199.2</v>
      </c>
      <c r="G13" s="10"/>
      <c r="H13" s="10"/>
      <c r="I13" s="10"/>
      <c r="J13" s="10"/>
      <c r="K13" s="10"/>
      <c r="L13" s="5"/>
      <c r="M13" s="5"/>
    </row>
    <row r="14" spans="1:13" x14ac:dyDescent="0.25">
      <c r="A14" s="188" t="s">
        <v>50</v>
      </c>
      <c r="B14" s="23" t="s">
        <v>8</v>
      </c>
      <c r="C14" s="24"/>
      <c r="D14" s="25">
        <v>3189</v>
      </c>
      <c r="E14" s="25"/>
      <c r="F14" s="26">
        <f t="shared" si="0"/>
        <v>3189</v>
      </c>
      <c r="G14" s="10"/>
      <c r="H14" s="10"/>
      <c r="I14" s="10"/>
      <c r="J14" s="10"/>
      <c r="K14" s="10"/>
      <c r="L14" s="5"/>
      <c r="M14" s="5"/>
    </row>
    <row r="15" spans="1:13" x14ac:dyDescent="0.25">
      <c r="A15" s="188" t="s">
        <v>51</v>
      </c>
      <c r="B15" s="23" t="s">
        <v>13</v>
      </c>
      <c r="C15" s="24"/>
      <c r="D15" s="32">
        <f>D12*(1+0.4)</f>
        <v>0.84</v>
      </c>
      <c r="E15" s="32"/>
      <c r="F15" s="33"/>
      <c r="G15" s="10"/>
      <c r="H15" s="10"/>
      <c r="I15" s="10"/>
      <c r="J15" s="10"/>
      <c r="K15" s="10"/>
      <c r="L15" s="5"/>
      <c r="M15" s="5"/>
    </row>
    <row r="16" spans="1:13" x14ac:dyDescent="0.25">
      <c r="A16" s="188" t="s">
        <v>52</v>
      </c>
      <c r="B16" s="23" t="s">
        <v>13</v>
      </c>
      <c r="C16" s="24"/>
      <c r="D16" s="25">
        <f>D14*D15</f>
        <v>2678.7599999999998</v>
      </c>
      <c r="E16" s="25"/>
      <c r="F16" s="26">
        <f t="shared" si="0"/>
        <v>2678.7599999999998</v>
      </c>
      <c r="G16" s="10"/>
      <c r="H16" s="10"/>
      <c r="I16" s="10"/>
      <c r="J16" s="10"/>
      <c r="K16" s="10"/>
      <c r="L16" s="5"/>
      <c r="M16" s="5"/>
    </row>
    <row r="17" spans="1:13" x14ac:dyDescent="0.25">
      <c r="A17" s="188" t="s">
        <v>53</v>
      </c>
      <c r="B17" s="34" t="s">
        <v>14</v>
      </c>
      <c r="C17" s="24"/>
      <c r="D17" s="25">
        <v>389</v>
      </c>
      <c r="E17" s="25">
        <v>17</v>
      </c>
      <c r="F17" s="26">
        <f t="shared" si="0"/>
        <v>406</v>
      </c>
      <c r="G17" s="10"/>
      <c r="H17" s="10"/>
      <c r="I17" s="10"/>
      <c r="J17" s="10"/>
      <c r="K17" s="10"/>
      <c r="L17" s="5"/>
      <c r="M17" s="5"/>
    </row>
    <row r="18" spans="1:13" x14ac:dyDescent="0.25">
      <c r="A18" s="188" t="s">
        <v>54</v>
      </c>
      <c r="B18" s="23" t="s">
        <v>13</v>
      </c>
      <c r="C18" s="35"/>
      <c r="D18" s="32">
        <f>E18</f>
        <v>0.5</v>
      </c>
      <c r="E18" s="32">
        <f>E84</f>
        <v>0.5</v>
      </c>
      <c r="F18" s="33"/>
      <c r="G18" s="10"/>
      <c r="H18" s="10"/>
      <c r="I18" s="10"/>
      <c r="J18" s="10"/>
      <c r="K18" s="10"/>
      <c r="L18" s="5"/>
      <c r="M18" s="5"/>
    </row>
    <row r="19" spans="1:13" x14ac:dyDescent="0.25">
      <c r="A19" s="188" t="s">
        <v>55</v>
      </c>
      <c r="B19" s="23" t="s">
        <v>13</v>
      </c>
      <c r="C19" s="24"/>
      <c r="D19" s="32">
        <f>E19</f>
        <v>1</v>
      </c>
      <c r="E19" s="32">
        <v>1</v>
      </c>
      <c r="F19" s="33"/>
      <c r="G19" s="10"/>
      <c r="H19" s="10"/>
      <c r="I19" s="10"/>
      <c r="J19" s="10"/>
      <c r="K19" s="10"/>
      <c r="L19" s="5"/>
      <c r="M19" s="5"/>
    </row>
    <row r="20" spans="1:13" x14ac:dyDescent="0.25">
      <c r="A20" s="191" t="s">
        <v>56</v>
      </c>
      <c r="B20" s="23" t="s">
        <v>13</v>
      </c>
      <c r="C20" s="24"/>
      <c r="D20" s="25">
        <f>D18*D17/D19</f>
        <v>194.5</v>
      </c>
      <c r="E20" s="25">
        <f>E18*E17/E19</f>
        <v>8.5</v>
      </c>
      <c r="F20" s="26">
        <f>D20+E20</f>
        <v>203</v>
      </c>
      <c r="G20" s="10"/>
      <c r="H20" s="10"/>
      <c r="I20" s="10"/>
      <c r="J20" s="10"/>
      <c r="K20" s="10"/>
      <c r="L20" s="5"/>
      <c r="M20" s="5"/>
    </row>
    <row r="21" spans="1:13" x14ac:dyDescent="0.25">
      <c r="A21" s="188" t="s">
        <v>15</v>
      </c>
      <c r="B21" s="23" t="s">
        <v>8</v>
      </c>
      <c r="C21" s="24"/>
      <c r="D21" s="36"/>
      <c r="E21" s="37">
        <v>3988</v>
      </c>
      <c r="F21" s="26">
        <f>E21</f>
        <v>3988</v>
      </c>
      <c r="G21" s="10"/>
      <c r="H21" s="10"/>
      <c r="I21" s="10"/>
      <c r="J21" s="10"/>
      <c r="K21" s="10"/>
      <c r="L21" s="5"/>
      <c r="M21" s="5"/>
    </row>
    <row r="22" spans="1:13" ht="15.75" thickBot="1" x14ac:dyDescent="0.3">
      <c r="A22" s="192" t="s">
        <v>57</v>
      </c>
      <c r="B22" s="38" t="s">
        <v>16</v>
      </c>
      <c r="C22" s="24"/>
      <c r="D22" s="39">
        <f>D6+D7+D8+D9+D10-D13-D16+D20</f>
        <v>50101.54</v>
      </c>
      <c r="E22" s="39">
        <f>E6+E7+E8+E9+E10-E13-E16+E20+E21</f>
        <v>3996.5</v>
      </c>
      <c r="F22" s="39">
        <f>D22+E22</f>
        <v>54098.04</v>
      </c>
      <c r="G22" s="10"/>
      <c r="H22" s="10"/>
      <c r="I22" s="10"/>
      <c r="J22" s="10"/>
      <c r="K22" s="10"/>
      <c r="L22" s="5"/>
      <c r="M22" s="5"/>
    </row>
    <row r="23" spans="1:13" ht="7.5" customHeight="1" thickBot="1" x14ac:dyDescent="0.3">
      <c r="A23" s="193"/>
      <c r="B23" s="40"/>
      <c r="C23" s="41"/>
      <c r="D23" s="42"/>
      <c r="E23" s="42"/>
      <c r="F23" s="43"/>
      <c r="G23" s="10"/>
      <c r="H23" s="10"/>
      <c r="I23" s="10"/>
      <c r="J23" s="10"/>
      <c r="K23" s="44"/>
      <c r="L23" s="5"/>
      <c r="M23" s="5"/>
    </row>
    <row r="24" spans="1:13" x14ac:dyDescent="0.25">
      <c r="A24" s="194" t="s">
        <v>58</v>
      </c>
      <c r="B24" s="45" t="s">
        <v>8</v>
      </c>
      <c r="C24" s="24"/>
      <c r="D24" s="46">
        <v>976</v>
      </c>
      <c r="E24" s="46">
        <v>27767</v>
      </c>
      <c r="F24" s="47">
        <f t="shared" ref="F24:F40" si="1">D24+E24</f>
        <v>28743</v>
      </c>
      <c r="G24" s="10"/>
      <c r="H24" s="10"/>
      <c r="I24" s="10"/>
      <c r="J24" s="10"/>
      <c r="K24" s="10"/>
      <c r="L24" s="5"/>
      <c r="M24" s="5"/>
    </row>
    <row r="25" spans="1:13" x14ac:dyDescent="0.25">
      <c r="A25" s="188" t="s">
        <v>59</v>
      </c>
      <c r="B25" s="23" t="s">
        <v>8</v>
      </c>
      <c r="C25" s="24"/>
      <c r="D25" s="25">
        <v>0</v>
      </c>
      <c r="E25" s="25">
        <v>5368</v>
      </c>
      <c r="F25" s="48">
        <f t="shared" si="1"/>
        <v>5368</v>
      </c>
      <c r="G25" s="10"/>
      <c r="H25" s="10"/>
      <c r="I25" s="10"/>
      <c r="J25" s="10"/>
      <c r="K25" s="10"/>
      <c r="L25" s="5"/>
      <c r="M25" s="5"/>
    </row>
    <row r="26" spans="1:13" x14ac:dyDescent="0.25">
      <c r="A26" s="195" t="s">
        <v>60</v>
      </c>
      <c r="B26" s="49" t="s">
        <v>8</v>
      </c>
      <c r="C26" s="24"/>
      <c r="D26" s="50">
        <v>653</v>
      </c>
      <c r="E26" s="50">
        <v>3530</v>
      </c>
      <c r="F26" s="51">
        <f t="shared" si="1"/>
        <v>4183</v>
      </c>
      <c r="G26" s="10"/>
      <c r="H26" s="10"/>
      <c r="I26" s="10"/>
      <c r="J26" s="10"/>
      <c r="K26" s="10"/>
      <c r="L26" s="5"/>
      <c r="M26" s="5"/>
    </row>
    <row r="27" spans="1:13" x14ac:dyDescent="0.25">
      <c r="A27" s="196" t="s">
        <v>61</v>
      </c>
      <c r="B27" s="49" t="s">
        <v>8</v>
      </c>
      <c r="C27" s="24"/>
      <c r="D27" s="50">
        <v>33</v>
      </c>
      <c r="E27" s="50">
        <v>-2731</v>
      </c>
      <c r="F27" s="51">
        <f t="shared" si="1"/>
        <v>-2698</v>
      </c>
      <c r="G27" s="10"/>
      <c r="H27" s="10"/>
      <c r="I27" s="10"/>
      <c r="J27" s="10"/>
      <c r="K27" s="10"/>
      <c r="L27" s="5"/>
      <c r="M27" s="5"/>
    </row>
    <row r="28" spans="1:13" x14ac:dyDescent="0.25">
      <c r="A28" s="195" t="s">
        <v>62</v>
      </c>
      <c r="B28" s="49" t="s">
        <v>8</v>
      </c>
      <c r="C28" s="24"/>
      <c r="D28" s="50">
        <v>16</v>
      </c>
      <c r="E28" s="50"/>
      <c r="F28" s="51">
        <f t="shared" si="1"/>
        <v>16</v>
      </c>
      <c r="G28" s="10"/>
      <c r="H28" s="10"/>
      <c r="I28" s="10"/>
      <c r="J28" s="10"/>
      <c r="K28" s="10"/>
      <c r="L28" s="5"/>
      <c r="M28" s="5"/>
    </row>
    <row r="29" spans="1:13" x14ac:dyDescent="0.25">
      <c r="A29" s="197" t="s">
        <v>63</v>
      </c>
      <c r="B29" s="52" t="s">
        <v>16</v>
      </c>
      <c r="C29" s="24"/>
      <c r="D29" s="53">
        <f>SUM(D25:D28)</f>
        <v>702</v>
      </c>
      <c r="E29" s="53">
        <f>SUM(E25:E28)</f>
        <v>6167</v>
      </c>
      <c r="F29" s="54">
        <f t="shared" si="1"/>
        <v>6869</v>
      </c>
      <c r="G29" s="10"/>
      <c r="H29" s="10"/>
      <c r="I29" s="10"/>
      <c r="J29" s="10"/>
      <c r="K29" s="10"/>
      <c r="L29" s="5"/>
      <c r="M29" s="5"/>
    </row>
    <row r="30" spans="1:13" x14ac:dyDescent="0.25">
      <c r="A30" s="188" t="s">
        <v>64</v>
      </c>
      <c r="B30" s="55" t="s">
        <v>8</v>
      </c>
      <c r="C30" s="24"/>
      <c r="D30" s="56">
        <v>2530</v>
      </c>
      <c r="E30" s="56"/>
      <c r="F30" s="51">
        <f t="shared" si="1"/>
        <v>2530</v>
      </c>
      <c r="G30" s="10"/>
      <c r="H30" s="10"/>
      <c r="I30" s="10"/>
      <c r="J30" s="10"/>
      <c r="K30" s="10"/>
      <c r="L30" s="5"/>
      <c r="M30" s="5"/>
    </row>
    <row r="31" spans="1:13" x14ac:dyDescent="0.25">
      <c r="A31" s="195" t="s">
        <v>65</v>
      </c>
      <c r="B31" s="49" t="s">
        <v>8</v>
      </c>
      <c r="C31" s="24"/>
      <c r="D31" s="57">
        <f>SUM(D32:D35)</f>
        <v>24</v>
      </c>
      <c r="E31" s="57">
        <f>SUM(E32:E35)</f>
        <v>0</v>
      </c>
      <c r="F31" s="51">
        <f t="shared" si="1"/>
        <v>24</v>
      </c>
      <c r="G31" s="10"/>
      <c r="H31" s="10"/>
      <c r="I31" s="10"/>
      <c r="J31" s="10"/>
      <c r="K31" s="10"/>
      <c r="L31" s="5"/>
      <c r="M31" s="5"/>
    </row>
    <row r="32" spans="1:13" x14ac:dyDescent="0.25">
      <c r="A32" s="198" t="s">
        <v>17</v>
      </c>
      <c r="B32" s="49" t="s">
        <v>8</v>
      </c>
      <c r="C32" s="24"/>
      <c r="D32" s="50">
        <v>24</v>
      </c>
      <c r="E32" s="50"/>
      <c r="F32" s="51">
        <f t="shared" si="1"/>
        <v>24</v>
      </c>
      <c r="G32" s="10"/>
      <c r="H32" s="10"/>
      <c r="I32" s="10"/>
      <c r="J32" s="10"/>
      <c r="K32" s="10"/>
      <c r="L32" s="5"/>
      <c r="M32" s="5"/>
    </row>
    <row r="33" spans="1:13" x14ac:dyDescent="0.25">
      <c r="A33" s="198" t="s">
        <v>18</v>
      </c>
      <c r="B33" s="49" t="s">
        <v>8</v>
      </c>
      <c r="C33" s="24"/>
      <c r="D33" s="50">
        <v>0</v>
      </c>
      <c r="E33" s="50"/>
      <c r="F33" s="51">
        <f>D33+E33</f>
        <v>0</v>
      </c>
      <c r="G33" s="31"/>
      <c r="H33" s="31"/>
      <c r="I33" s="31"/>
      <c r="J33" s="31"/>
      <c r="K33" s="31"/>
      <c r="L33" s="5"/>
      <c r="M33" s="5"/>
    </row>
    <row r="34" spans="1:13" x14ac:dyDescent="0.25">
      <c r="A34" s="198" t="s">
        <v>19</v>
      </c>
      <c r="B34" s="49" t="s">
        <v>8</v>
      </c>
      <c r="C34" s="24"/>
      <c r="D34" s="50"/>
      <c r="E34" s="50"/>
      <c r="F34" s="51">
        <f t="shared" si="1"/>
        <v>0</v>
      </c>
      <c r="G34" s="31"/>
      <c r="H34" s="31"/>
      <c r="I34" s="31"/>
      <c r="J34" s="31"/>
      <c r="K34" s="31"/>
      <c r="L34" s="5"/>
      <c r="M34" s="5"/>
    </row>
    <row r="35" spans="1:13" x14ac:dyDescent="0.25">
      <c r="A35" s="198" t="s">
        <v>20</v>
      </c>
      <c r="B35" s="49" t="s">
        <v>8</v>
      </c>
      <c r="C35" s="24"/>
      <c r="D35" s="50"/>
      <c r="E35" s="50"/>
      <c r="F35" s="51">
        <f t="shared" si="1"/>
        <v>0</v>
      </c>
      <c r="G35" s="31"/>
      <c r="H35" s="31"/>
      <c r="I35" s="31"/>
      <c r="J35" s="31"/>
      <c r="K35" s="31"/>
      <c r="L35" s="5"/>
      <c r="M35" s="5"/>
    </row>
    <row r="36" spans="1:13" x14ac:dyDescent="0.25">
      <c r="A36" s="195" t="s">
        <v>66</v>
      </c>
      <c r="B36" s="49" t="s">
        <v>8</v>
      </c>
      <c r="C36" s="24"/>
      <c r="D36" s="50">
        <v>590</v>
      </c>
      <c r="E36" s="50"/>
      <c r="F36" s="51">
        <f t="shared" si="1"/>
        <v>590</v>
      </c>
      <c r="G36" s="31"/>
      <c r="H36" s="31"/>
      <c r="I36" s="31"/>
      <c r="J36" s="31"/>
      <c r="K36" s="31"/>
      <c r="L36" s="5"/>
      <c r="M36" s="5"/>
    </row>
    <row r="37" spans="1:13" x14ac:dyDescent="0.25">
      <c r="A37" s="195" t="s">
        <v>67</v>
      </c>
      <c r="B37" s="49" t="s">
        <v>8</v>
      </c>
      <c r="C37" s="24"/>
      <c r="D37" s="50"/>
      <c r="E37" s="50"/>
      <c r="F37" s="51">
        <f t="shared" si="1"/>
        <v>0</v>
      </c>
      <c r="G37" s="31"/>
      <c r="H37" s="31"/>
      <c r="I37" s="31"/>
      <c r="J37" s="31"/>
      <c r="K37" s="31"/>
      <c r="L37" s="5"/>
      <c r="M37" s="5"/>
    </row>
    <row r="38" spans="1:13" x14ac:dyDescent="0.25">
      <c r="A38" s="190" t="s">
        <v>68</v>
      </c>
      <c r="B38" s="52" t="s">
        <v>16</v>
      </c>
      <c r="C38" s="24"/>
      <c r="D38" s="53">
        <f>D37+D36+D31+D30</f>
        <v>3144</v>
      </c>
      <c r="E38" s="53">
        <f>E37+E36+E31+E30</f>
        <v>0</v>
      </c>
      <c r="F38" s="54">
        <f t="shared" si="1"/>
        <v>3144</v>
      </c>
      <c r="G38" s="31"/>
      <c r="H38" s="31"/>
      <c r="I38" s="31"/>
      <c r="J38" s="31"/>
      <c r="K38" s="31"/>
      <c r="L38" s="5"/>
      <c r="M38" s="5"/>
    </row>
    <row r="39" spans="1:13" ht="15.75" x14ac:dyDescent="0.25">
      <c r="A39" s="189" t="s">
        <v>69</v>
      </c>
      <c r="B39" s="58" t="s">
        <v>8</v>
      </c>
      <c r="C39" s="24"/>
      <c r="D39" s="59"/>
      <c r="E39" s="59"/>
      <c r="F39" s="48">
        <f t="shared" si="1"/>
        <v>0</v>
      </c>
      <c r="G39" s="31"/>
      <c r="H39" s="31"/>
      <c r="I39" s="31"/>
      <c r="J39" s="31"/>
      <c r="K39" s="31"/>
      <c r="L39" s="5"/>
      <c r="M39" s="5"/>
    </row>
    <row r="40" spans="1:13" x14ac:dyDescent="0.25">
      <c r="A40" s="189" t="s">
        <v>70</v>
      </c>
      <c r="B40" s="34" t="s">
        <v>14</v>
      </c>
      <c r="C40" s="24"/>
      <c r="D40" s="59">
        <v>469</v>
      </c>
      <c r="E40" s="59">
        <v>2572</v>
      </c>
      <c r="F40" s="48">
        <f t="shared" si="1"/>
        <v>3041</v>
      </c>
      <c r="G40" s="31"/>
      <c r="H40" s="31"/>
      <c r="I40" s="31"/>
      <c r="J40" s="31"/>
      <c r="K40" s="31"/>
      <c r="L40" s="5"/>
      <c r="M40" s="5"/>
    </row>
    <row r="41" spans="1:13" x14ac:dyDescent="0.25">
      <c r="A41" s="188" t="s">
        <v>71</v>
      </c>
      <c r="B41" s="23" t="s">
        <v>16</v>
      </c>
      <c r="C41" s="24"/>
      <c r="D41" s="53">
        <f>D18</f>
        <v>0.5</v>
      </c>
      <c r="E41" s="53">
        <f t="shared" ref="E41:F41" si="2">E18</f>
        <v>0.5</v>
      </c>
      <c r="F41" s="60">
        <f t="shared" si="2"/>
        <v>0</v>
      </c>
      <c r="G41" s="31"/>
      <c r="H41" s="31"/>
      <c r="I41" s="31"/>
      <c r="J41" s="31"/>
      <c r="K41" s="31"/>
      <c r="L41" s="5"/>
      <c r="M41" s="5"/>
    </row>
    <row r="42" spans="1:13" x14ac:dyDescent="0.25">
      <c r="A42" s="188" t="s">
        <v>72</v>
      </c>
      <c r="B42" s="23" t="s">
        <v>16</v>
      </c>
      <c r="C42" s="24"/>
      <c r="D42" s="53">
        <f>D19</f>
        <v>1</v>
      </c>
      <c r="E42" s="53">
        <f>E19</f>
        <v>1</v>
      </c>
      <c r="F42" s="54">
        <f>F19</f>
        <v>0</v>
      </c>
      <c r="G42" s="31"/>
      <c r="H42" s="31"/>
      <c r="I42" s="31"/>
      <c r="J42" s="31"/>
      <c r="K42" s="31"/>
      <c r="L42" s="5"/>
      <c r="M42" s="5"/>
    </row>
    <row r="43" spans="1:13" x14ac:dyDescent="0.25">
      <c r="A43" s="188" t="s">
        <v>73</v>
      </c>
      <c r="B43" s="58" t="s">
        <v>13</v>
      </c>
      <c r="C43" s="24"/>
      <c r="D43" s="59">
        <f>D40*D41/D42</f>
        <v>234.5</v>
      </c>
      <c r="E43" s="59">
        <f>E40*E41/E42</f>
        <v>1286</v>
      </c>
      <c r="F43" s="61">
        <f t="shared" ref="F43:F47" si="3">D43+E43</f>
        <v>1520.5</v>
      </c>
      <c r="G43" s="31"/>
      <c r="H43" s="31"/>
      <c r="I43" s="31"/>
      <c r="J43" s="31"/>
      <c r="K43" s="31"/>
      <c r="L43" s="5"/>
      <c r="M43" s="5"/>
    </row>
    <row r="44" spans="1:13" x14ac:dyDescent="0.25">
      <c r="A44" s="188" t="s">
        <v>15</v>
      </c>
      <c r="B44" s="23" t="s">
        <v>8</v>
      </c>
      <c r="C44" s="24"/>
      <c r="D44" s="36"/>
      <c r="E44" s="25">
        <v>2395</v>
      </c>
      <c r="F44" s="48">
        <f>E44</f>
        <v>2395</v>
      </c>
      <c r="G44" s="31"/>
      <c r="H44" s="31"/>
      <c r="I44" s="31"/>
      <c r="J44" s="31"/>
      <c r="K44" s="31"/>
      <c r="L44" s="5"/>
      <c r="M44" s="5"/>
    </row>
    <row r="45" spans="1:13" x14ac:dyDescent="0.25">
      <c r="A45" s="199" t="s">
        <v>74</v>
      </c>
      <c r="B45" s="38" t="s">
        <v>16</v>
      </c>
      <c r="C45" s="24"/>
      <c r="D45" s="62">
        <f>D24+D29+D38+D39+D43</f>
        <v>5056.5</v>
      </c>
      <c r="E45" s="62">
        <f>E24+E29+E38+E39+E43+E44</f>
        <v>37615</v>
      </c>
      <c r="F45" s="63">
        <f>D45+E45</f>
        <v>42671.5</v>
      </c>
      <c r="G45" s="31"/>
      <c r="H45" s="31"/>
      <c r="I45" s="31"/>
      <c r="J45" s="31"/>
      <c r="K45" s="31"/>
      <c r="L45" s="5"/>
      <c r="M45" s="5"/>
    </row>
    <row r="46" spans="1:13" x14ac:dyDescent="0.25">
      <c r="A46" s="188" t="s">
        <v>38</v>
      </c>
      <c r="B46" s="23" t="s">
        <v>13</v>
      </c>
      <c r="C46" s="24"/>
      <c r="D46" s="59"/>
      <c r="E46" s="59"/>
      <c r="F46" s="48">
        <f t="shared" si="3"/>
        <v>0</v>
      </c>
      <c r="G46" s="31"/>
      <c r="H46" s="31"/>
      <c r="I46" s="31"/>
      <c r="J46" s="31"/>
      <c r="K46" s="31"/>
      <c r="L46" s="5"/>
      <c r="M46" s="5"/>
    </row>
    <row r="47" spans="1:13" x14ac:dyDescent="0.25">
      <c r="A47" s="200" t="s">
        <v>75</v>
      </c>
      <c r="B47" s="64" t="s">
        <v>16</v>
      </c>
      <c r="C47" s="24"/>
      <c r="D47" s="62">
        <f>D22+D45-D46</f>
        <v>55158.04</v>
      </c>
      <c r="E47" s="62">
        <f>E22+E45-E46</f>
        <v>41611.5</v>
      </c>
      <c r="F47" s="63">
        <f t="shared" si="3"/>
        <v>96769.540000000008</v>
      </c>
      <c r="G47" s="31"/>
      <c r="H47" s="31"/>
      <c r="I47" s="31"/>
      <c r="J47" s="31"/>
      <c r="K47" s="31"/>
      <c r="L47" s="5"/>
      <c r="M47" s="5"/>
    </row>
    <row r="48" spans="1:13" ht="15.75" thickBot="1" x14ac:dyDescent="0.3">
      <c r="A48" s="201" t="s">
        <v>21</v>
      </c>
      <c r="B48" s="65" t="s">
        <v>13</v>
      </c>
      <c r="C48" s="66"/>
      <c r="D48" s="67"/>
      <c r="E48" s="67">
        <v>0</v>
      </c>
      <c r="F48" s="68">
        <f>D48+E48</f>
        <v>0</v>
      </c>
      <c r="G48" s="31"/>
      <c r="H48" s="31"/>
      <c r="I48" s="31"/>
      <c r="J48" s="31"/>
      <c r="K48" s="31"/>
      <c r="L48" s="5"/>
      <c r="M48" s="5"/>
    </row>
    <row r="49" spans="1:13" ht="6.75" customHeight="1" x14ac:dyDescent="0.25">
      <c r="A49" s="202"/>
      <c r="B49" s="24"/>
      <c r="C49" s="24"/>
      <c r="D49" s="69"/>
      <c r="E49" s="69"/>
      <c r="F49" s="69"/>
      <c r="G49" s="31"/>
      <c r="H49" s="31"/>
      <c r="I49" s="31"/>
      <c r="J49" s="31"/>
      <c r="K49" s="31"/>
      <c r="L49" s="5"/>
      <c r="M49" s="5"/>
    </row>
    <row r="50" spans="1:13" ht="15.75" thickBot="1" x14ac:dyDescent="0.3">
      <c r="A50" s="203" t="s">
        <v>39</v>
      </c>
      <c r="B50" s="70"/>
      <c r="C50" s="70"/>
      <c r="D50" s="70"/>
      <c r="E50" s="70"/>
      <c r="F50" s="71"/>
      <c r="G50" s="10"/>
      <c r="H50" s="10"/>
      <c r="I50" s="10"/>
      <c r="J50" s="10"/>
      <c r="K50" s="10"/>
      <c r="L50" s="5"/>
      <c r="M50" s="5"/>
    </row>
    <row r="51" spans="1:13" ht="15.75" x14ac:dyDescent="0.25">
      <c r="A51" s="194" t="s">
        <v>76</v>
      </c>
      <c r="B51" s="73" t="s">
        <v>13</v>
      </c>
      <c r="C51" s="66"/>
      <c r="D51" s="46"/>
      <c r="E51" s="46"/>
      <c r="F51" s="47">
        <f t="shared" ref="F51:F62" si="4">D51+E51</f>
        <v>0</v>
      </c>
      <c r="G51" s="10"/>
      <c r="H51" s="10"/>
      <c r="I51" s="10"/>
      <c r="J51" s="10"/>
      <c r="K51" s="10"/>
      <c r="L51" s="5"/>
      <c r="M51" s="5"/>
    </row>
    <row r="52" spans="1:13" ht="16.5" thickBot="1" x14ac:dyDescent="0.3">
      <c r="A52" s="204" t="s">
        <v>77</v>
      </c>
      <c r="B52" s="23" t="s">
        <v>13</v>
      </c>
      <c r="C52" s="66"/>
      <c r="D52" s="25"/>
      <c r="E52" s="25"/>
      <c r="F52" s="48">
        <f t="shared" si="4"/>
        <v>0</v>
      </c>
      <c r="G52" s="10"/>
      <c r="H52" s="10"/>
      <c r="I52" s="10"/>
      <c r="J52" s="10"/>
      <c r="K52" s="10"/>
      <c r="L52" s="5"/>
      <c r="M52" s="5"/>
    </row>
    <row r="53" spans="1:13" x14ac:dyDescent="0.25">
      <c r="A53" s="205" t="s">
        <v>78</v>
      </c>
      <c r="B53" s="74" t="s">
        <v>13</v>
      </c>
      <c r="C53" s="66"/>
      <c r="D53" s="75"/>
      <c r="E53" s="75"/>
      <c r="F53" s="76"/>
      <c r="G53" s="10"/>
      <c r="H53" s="10"/>
      <c r="I53" s="10"/>
      <c r="J53" s="10"/>
      <c r="K53" s="10"/>
      <c r="L53" s="5"/>
      <c r="M53" s="5"/>
    </row>
    <row r="54" spans="1:13" ht="15.75" thickBot="1" x14ac:dyDescent="0.3">
      <c r="A54" s="206" t="s">
        <v>79</v>
      </c>
      <c r="B54" s="77" t="s">
        <v>13</v>
      </c>
      <c r="C54" s="66"/>
      <c r="D54" s="67"/>
      <c r="E54" s="67"/>
      <c r="F54" s="67"/>
      <c r="G54" s="10"/>
      <c r="H54" s="10"/>
      <c r="I54" s="10"/>
      <c r="J54" s="10"/>
      <c r="K54" s="10"/>
      <c r="L54" s="5"/>
      <c r="M54" s="5"/>
    </row>
    <row r="55" spans="1:13" ht="25.5" x14ac:dyDescent="0.25">
      <c r="A55" s="205" t="s">
        <v>22</v>
      </c>
      <c r="B55" s="78" t="s">
        <v>13</v>
      </c>
      <c r="C55" s="66"/>
      <c r="D55" s="79"/>
      <c r="E55" s="79">
        <v>4972</v>
      </c>
      <c r="F55" s="79"/>
      <c r="G55" s="10"/>
      <c r="H55" s="10"/>
      <c r="I55" s="10"/>
      <c r="J55" s="10"/>
      <c r="K55" s="10"/>
      <c r="L55" s="5"/>
      <c r="M55" s="5"/>
    </row>
    <row r="56" spans="1:13" ht="25.5" x14ac:dyDescent="0.25">
      <c r="A56" s="207" t="s">
        <v>23</v>
      </c>
      <c r="B56" s="80" t="s">
        <v>13</v>
      </c>
      <c r="C56" s="66"/>
      <c r="D56" s="81"/>
      <c r="E56" s="81">
        <v>1</v>
      </c>
      <c r="F56" s="33"/>
      <c r="G56" s="10"/>
      <c r="H56" s="10"/>
      <c r="I56" s="10"/>
      <c r="J56" s="10"/>
      <c r="K56" s="10"/>
      <c r="L56" s="5"/>
      <c r="M56" s="5"/>
    </row>
    <row r="57" spans="1:13" ht="15.75" thickBot="1" x14ac:dyDescent="0.3">
      <c r="A57" s="206" t="s">
        <v>80</v>
      </c>
      <c r="B57" s="77" t="s">
        <v>13</v>
      </c>
      <c r="C57" s="66"/>
      <c r="D57" s="67"/>
      <c r="E57" s="67">
        <f>E55/E56</f>
        <v>4972</v>
      </c>
      <c r="F57" s="67"/>
      <c r="G57" s="10"/>
      <c r="H57" s="10"/>
      <c r="I57" s="10"/>
      <c r="J57" s="10"/>
      <c r="K57" s="10"/>
      <c r="L57" s="5"/>
      <c r="M57" s="5"/>
    </row>
    <row r="58" spans="1:13" ht="25.5" x14ac:dyDescent="0.25">
      <c r="A58" s="208" t="s">
        <v>24</v>
      </c>
      <c r="B58" s="82" t="s">
        <v>13</v>
      </c>
      <c r="C58" s="66"/>
      <c r="D58" s="79"/>
      <c r="E58" s="79">
        <f>E57</f>
        <v>4972</v>
      </c>
      <c r="F58" s="83">
        <f>D58+E58</f>
        <v>4972</v>
      </c>
      <c r="G58" s="31"/>
      <c r="H58" s="31"/>
      <c r="I58" s="31"/>
      <c r="J58" s="31"/>
      <c r="K58" s="31"/>
      <c r="L58" s="5"/>
      <c r="M58" s="5"/>
    </row>
    <row r="59" spans="1:13" x14ac:dyDescent="0.25">
      <c r="A59" s="209" t="s">
        <v>81</v>
      </c>
      <c r="B59" s="34" t="s">
        <v>13</v>
      </c>
      <c r="C59" s="66"/>
      <c r="D59" s="81"/>
      <c r="E59" s="81"/>
      <c r="F59" s="60">
        <f>D59+E59</f>
        <v>0</v>
      </c>
      <c r="G59" s="31"/>
      <c r="H59" s="31"/>
      <c r="I59" s="31"/>
      <c r="J59" s="31"/>
      <c r="K59" s="31"/>
      <c r="L59" s="5"/>
      <c r="M59" s="5"/>
    </row>
    <row r="60" spans="1:13" ht="15.75" thickBot="1" x14ac:dyDescent="0.3">
      <c r="A60" s="206" t="s">
        <v>82</v>
      </c>
      <c r="B60" s="84" t="s">
        <v>13</v>
      </c>
      <c r="C60" s="66"/>
      <c r="D60" s="85"/>
      <c r="E60" s="85"/>
      <c r="F60" s="86"/>
      <c r="G60" s="31"/>
      <c r="H60" s="31"/>
      <c r="I60" s="31"/>
      <c r="J60" s="31"/>
      <c r="K60" s="31"/>
      <c r="L60" s="5"/>
      <c r="M60" s="5"/>
    </row>
    <row r="61" spans="1:13" ht="27.75" thickBot="1" x14ac:dyDescent="0.3">
      <c r="A61" s="87" t="s">
        <v>83</v>
      </c>
      <c r="B61" s="88" t="s">
        <v>16</v>
      </c>
      <c r="C61" s="89"/>
      <c r="D61" s="90">
        <f>D22+D51+D52+D54+D57+D58</f>
        <v>50101.54</v>
      </c>
      <c r="E61" s="90">
        <f>E22+E51+E52+E54+E57+E58</f>
        <v>13940.5</v>
      </c>
      <c r="F61" s="90">
        <f>F22+F51+F52+F54+F57+F58</f>
        <v>59070.04</v>
      </c>
      <c r="G61" s="91"/>
      <c r="H61" s="91"/>
      <c r="I61" s="91"/>
      <c r="J61" s="91"/>
      <c r="K61" s="91"/>
      <c r="L61" s="5"/>
      <c r="M61" s="5"/>
    </row>
    <row r="62" spans="1:13" ht="16.5" thickBot="1" x14ac:dyDescent="0.3">
      <c r="A62" s="210" t="s">
        <v>84</v>
      </c>
      <c r="B62" s="92" t="s">
        <v>13</v>
      </c>
      <c r="C62" s="66"/>
      <c r="D62" s="93"/>
      <c r="E62" s="93"/>
      <c r="F62" s="94">
        <f t="shared" si="4"/>
        <v>0</v>
      </c>
      <c r="G62" s="10"/>
      <c r="H62" s="10"/>
      <c r="I62" s="10"/>
      <c r="J62" s="10"/>
      <c r="K62" s="10"/>
      <c r="L62" s="5"/>
      <c r="M62" s="5"/>
    </row>
    <row r="63" spans="1:13" ht="25.5" x14ac:dyDescent="0.25">
      <c r="A63" s="205" t="s">
        <v>25</v>
      </c>
      <c r="B63" s="78" t="s">
        <v>13</v>
      </c>
      <c r="C63" s="66"/>
      <c r="D63" s="95"/>
      <c r="E63" s="95">
        <v>-4474</v>
      </c>
      <c r="F63" s="96"/>
      <c r="G63" s="10"/>
      <c r="H63" s="10"/>
      <c r="I63" s="10"/>
      <c r="J63" s="10"/>
      <c r="K63" s="10"/>
      <c r="L63" s="5"/>
      <c r="M63" s="5"/>
    </row>
    <row r="64" spans="1:13" ht="25.5" x14ac:dyDescent="0.25">
      <c r="A64" s="207" t="s">
        <v>23</v>
      </c>
      <c r="B64" s="80" t="s">
        <v>16</v>
      </c>
      <c r="C64" s="66"/>
      <c r="D64" s="97">
        <f>D56</f>
        <v>0</v>
      </c>
      <c r="E64" s="97">
        <f>E56</f>
        <v>1</v>
      </c>
      <c r="F64" s="98">
        <f>F56</f>
        <v>0</v>
      </c>
      <c r="G64" s="10"/>
      <c r="H64" s="10"/>
      <c r="I64" s="10"/>
      <c r="J64" s="10"/>
      <c r="K64" s="10"/>
      <c r="L64" s="5"/>
      <c r="M64" s="5"/>
    </row>
    <row r="65" spans="1:13" ht="15.75" thickBot="1" x14ac:dyDescent="0.3">
      <c r="A65" s="206" t="s">
        <v>85</v>
      </c>
      <c r="B65" s="77" t="s">
        <v>13</v>
      </c>
      <c r="C65" s="66"/>
      <c r="D65" s="67"/>
      <c r="E65" s="67">
        <f>E63/E64</f>
        <v>-4474</v>
      </c>
      <c r="F65" s="67"/>
      <c r="G65" s="10"/>
      <c r="H65" s="10"/>
      <c r="I65" s="10"/>
      <c r="J65" s="10"/>
      <c r="K65" s="10"/>
      <c r="L65" s="5"/>
      <c r="M65" s="5"/>
    </row>
    <row r="66" spans="1:13" ht="25.5" x14ac:dyDescent="0.25">
      <c r="A66" s="211" t="s">
        <v>26</v>
      </c>
      <c r="B66" s="99" t="s">
        <v>13</v>
      </c>
      <c r="C66" s="66"/>
      <c r="D66" s="79"/>
      <c r="E66" s="79">
        <f>E65</f>
        <v>-4474</v>
      </c>
      <c r="F66" s="100">
        <f>D66+E66</f>
        <v>-4474</v>
      </c>
      <c r="G66" s="31"/>
      <c r="H66" s="31"/>
      <c r="I66" s="31"/>
      <c r="J66" s="31"/>
      <c r="K66" s="31"/>
      <c r="L66" s="5"/>
      <c r="M66" s="5"/>
    </row>
    <row r="67" spans="1:13" ht="27" x14ac:dyDescent="0.25">
      <c r="A67" s="209" t="s">
        <v>86</v>
      </c>
      <c r="B67" s="34" t="s">
        <v>13</v>
      </c>
      <c r="C67" s="66"/>
      <c r="D67" s="81"/>
      <c r="E67" s="81"/>
      <c r="F67" s="60">
        <f>D67+E67</f>
        <v>0</v>
      </c>
      <c r="G67" s="31"/>
      <c r="H67" s="31"/>
      <c r="I67" s="31"/>
      <c r="J67" s="31"/>
      <c r="K67" s="31"/>
      <c r="L67" s="5"/>
      <c r="M67" s="5"/>
    </row>
    <row r="68" spans="1:13" ht="15.75" thickBot="1" x14ac:dyDescent="0.3">
      <c r="A68" s="206" t="s">
        <v>87</v>
      </c>
      <c r="B68" s="77" t="s">
        <v>16</v>
      </c>
      <c r="C68" s="66"/>
      <c r="D68" s="101">
        <f>D60</f>
        <v>0</v>
      </c>
      <c r="E68" s="102">
        <f>E60</f>
        <v>0</v>
      </c>
      <c r="F68" s="101">
        <f>F60</f>
        <v>0</v>
      </c>
      <c r="G68" s="31"/>
      <c r="H68" s="31"/>
      <c r="I68" s="31"/>
      <c r="J68" s="31"/>
      <c r="K68" s="31"/>
      <c r="L68" s="5"/>
      <c r="M68" s="5"/>
    </row>
    <row r="69" spans="1:13" ht="27" x14ac:dyDescent="0.25">
      <c r="A69" s="103" t="s">
        <v>88</v>
      </c>
      <c r="B69" s="104" t="s">
        <v>16</v>
      </c>
      <c r="C69" s="24"/>
      <c r="D69" s="105">
        <f>D45+D62+D65+D66</f>
        <v>5056.5</v>
      </c>
      <c r="E69" s="105">
        <f>E45+E62+E65+E66</f>
        <v>28667</v>
      </c>
      <c r="F69" s="106">
        <f>F45+F62+F65+F66</f>
        <v>38197.5</v>
      </c>
      <c r="G69" s="31"/>
      <c r="H69" s="31"/>
      <c r="I69" s="31"/>
      <c r="J69" s="31"/>
      <c r="K69" s="31"/>
      <c r="L69" s="5"/>
      <c r="M69" s="5"/>
    </row>
    <row r="70" spans="1:13" ht="15.75" thickBot="1" x14ac:dyDescent="0.3">
      <c r="A70" s="192" t="s">
        <v>89</v>
      </c>
      <c r="B70" s="107" t="s">
        <v>16</v>
      </c>
      <c r="C70" s="24"/>
      <c r="D70" s="39">
        <f>D61+D69-D46</f>
        <v>55158.04</v>
      </c>
      <c r="E70" s="39">
        <f>E61+E69-E46</f>
        <v>42607.5</v>
      </c>
      <c r="F70" s="39">
        <f>F61+F69-F46</f>
        <v>97267.540000000008</v>
      </c>
      <c r="G70" s="31"/>
      <c r="H70" s="31"/>
      <c r="I70" s="31"/>
      <c r="J70" s="31"/>
      <c r="K70" s="31"/>
      <c r="L70" s="5"/>
      <c r="M70" s="5"/>
    </row>
    <row r="71" spans="1:13" ht="6.75" customHeight="1" x14ac:dyDescent="0.25">
      <c r="A71" s="202"/>
      <c r="B71" s="108"/>
      <c r="C71" s="24"/>
      <c r="D71" s="109"/>
      <c r="E71" s="109"/>
      <c r="F71" s="110"/>
      <c r="G71" s="10"/>
      <c r="H71" s="10"/>
      <c r="I71" s="10"/>
      <c r="J71" s="10"/>
      <c r="K71" s="10"/>
      <c r="L71" s="5"/>
      <c r="M71" s="5"/>
    </row>
    <row r="72" spans="1:13" ht="15.75" thickBot="1" x14ac:dyDescent="0.3">
      <c r="A72" s="212" t="s">
        <v>27</v>
      </c>
      <c r="B72" s="70"/>
      <c r="C72" s="70"/>
      <c r="D72" s="70"/>
      <c r="E72" s="70"/>
      <c r="F72" s="111"/>
      <c r="G72" s="10"/>
      <c r="H72" s="10"/>
      <c r="I72" s="10"/>
      <c r="J72" s="10"/>
      <c r="K72" s="10"/>
      <c r="L72" s="5"/>
      <c r="M72" s="5"/>
    </row>
    <row r="73" spans="1:13" x14ac:dyDescent="0.25">
      <c r="A73" s="213" t="s">
        <v>90</v>
      </c>
      <c r="B73" s="45" t="s">
        <v>8</v>
      </c>
      <c r="C73" s="24"/>
      <c r="D73" s="112"/>
      <c r="E73" s="113"/>
      <c r="F73" s="114">
        <v>0.22800000000000001</v>
      </c>
      <c r="G73" s="10"/>
      <c r="H73" s="10"/>
      <c r="I73" s="10"/>
      <c r="J73" s="10"/>
      <c r="K73" s="10"/>
      <c r="L73" s="5"/>
      <c r="M73" s="5"/>
    </row>
    <row r="74" spans="1:13" x14ac:dyDescent="0.25">
      <c r="A74" s="214" t="s">
        <v>91</v>
      </c>
      <c r="B74" s="58" t="s">
        <v>8</v>
      </c>
      <c r="C74" s="24"/>
      <c r="D74" s="115"/>
      <c r="E74" s="116"/>
      <c r="F74" s="59">
        <v>274693</v>
      </c>
      <c r="G74" s="10"/>
      <c r="H74" s="10"/>
      <c r="I74" s="10"/>
      <c r="J74" s="10"/>
      <c r="K74" s="10"/>
      <c r="L74" s="5"/>
      <c r="M74" s="5"/>
    </row>
    <row r="75" spans="1:13" x14ac:dyDescent="0.25">
      <c r="A75" s="215" t="s">
        <v>92</v>
      </c>
      <c r="B75" s="58" t="s">
        <v>8</v>
      </c>
      <c r="C75" s="24"/>
      <c r="D75" s="117"/>
      <c r="E75" s="118"/>
      <c r="F75" s="119">
        <f>(F70-D13-D16)/F74*100</f>
        <v>34.361843949427183</v>
      </c>
      <c r="G75" s="10"/>
      <c r="H75" s="10"/>
      <c r="I75" s="10"/>
      <c r="J75" s="10"/>
      <c r="K75" s="10"/>
      <c r="L75" s="5"/>
      <c r="M75" s="5"/>
    </row>
    <row r="76" spans="1:13" x14ac:dyDescent="0.25">
      <c r="A76" s="215" t="s">
        <v>93</v>
      </c>
      <c r="B76" s="58" t="s">
        <v>13</v>
      </c>
      <c r="C76" s="24"/>
      <c r="D76" s="36"/>
      <c r="E76" s="28"/>
      <c r="F76" s="120"/>
      <c r="G76" s="10"/>
      <c r="H76" s="10"/>
      <c r="I76" s="10"/>
      <c r="J76" s="10"/>
      <c r="K76" s="10"/>
      <c r="L76" s="5"/>
      <c r="M76" s="5"/>
    </row>
    <row r="77" spans="1:13" ht="15.75" thickBot="1" x14ac:dyDescent="0.3">
      <c r="A77" s="216" t="s">
        <v>94</v>
      </c>
      <c r="B77" s="65" t="s">
        <v>13</v>
      </c>
      <c r="C77" s="24"/>
      <c r="D77" s="121"/>
      <c r="E77" s="122"/>
      <c r="F77" s="119">
        <v>29.11</v>
      </c>
      <c r="G77" s="10"/>
      <c r="H77" s="10"/>
      <c r="I77" s="10"/>
      <c r="J77" s="10"/>
      <c r="K77" s="10"/>
      <c r="L77" s="5"/>
      <c r="M77" s="5"/>
    </row>
    <row r="78" spans="1:13" ht="8.25" customHeight="1" x14ac:dyDescent="0.25">
      <c r="A78" s="202"/>
      <c r="B78" s="24"/>
      <c r="C78" s="24"/>
      <c r="D78" s="109"/>
      <c r="E78" s="109"/>
      <c r="F78" s="110"/>
      <c r="G78" s="10"/>
      <c r="H78" s="10"/>
      <c r="I78" s="10"/>
      <c r="J78" s="10"/>
      <c r="K78" s="10"/>
      <c r="L78" s="5"/>
      <c r="M78" s="5"/>
    </row>
    <row r="79" spans="1:13" ht="15.75" thickBot="1" x14ac:dyDescent="0.3">
      <c r="A79" s="212" t="s">
        <v>28</v>
      </c>
      <c r="B79" s="70"/>
      <c r="C79" s="70"/>
      <c r="D79" s="70"/>
      <c r="E79" s="70"/>
      <c r="F79" s="110"/>
      <c r="G79" s="10"/>
      <c r="H79" s="10"/>
      <c r="I79" s="10"/>
      <c r="J79" s="10"/>
      <c r="K79" s="10"/>
      <c r="L79" s="5"/>
      <c r="M79" s="5"/>
    </row>
    <row r="80" spans="1:13" x14ac:dyDescent="0.25">
      <c r="A80" s="213" t="s">
        <v>95</v>
      </c>
      <c r="B80" s="45" t="s">
        <v>13</v>
      </c>
      <c r="C80" s="24"/>
      <c r="D80" s="123">
        <f>E80</f>
        <v>-0.25</v>
      </c>
      <c r="E80" s="124">
        <v>-0.25</v>
      </c>
      <c r="F80" s="125"/>
      <c r="G80" s="10"/>
      <c r="H80" s="10"/>
      <c r="I80" s="10"/>
      <c r="J80" s="10"/>
      <c r="K80" s="10"/>
      <c r="L80" s="5"/>
      <c r="M80" s="5"/>
    </row>
    <row r="81" spans="1:13" x14ac:dyDescent="0.25">
      <c r="A81" s="215" t="s">
        <v>96</v>
      </c>
      <c r="B81" s="58" t="s">
        <v>13</v>
      </c>
      <c r="C81" s="24"/>
      <c r="D81" s="126">
        <f>E81</f>
        <v>-0.2</v>
      </c>
      <c r="E81" s="127">
        <v>-0.2</v>
      </c>
      <c r="F81" s="128"/>
      <c r="G81" s="10"/>
      <c r="H81" s="10"/>
      <c r="I81" s="10"/>
      <c r="J81" s="10"/>
      <c r="K81" s="10"/>
      <c r="L81" s="5"/>
      <c r="M81" s="5"/>
    </row>
    <row r="82" spans="1:13" x14ac:dyDescent="0.25">
      <c r="A82" s="215" t="s">
        <v>97</v>
      </c>
      <c r="B82" s="58" t="s">
        <v>13</v>
      </c>
      <c r="C82" s="24"/>
      <c r="D82" s="126">
        <f>E82</f>
        <v>-0.05</v>
      </c>
      <c r="E82" s="127">
        <v>-0.05</v>
      </c>
      <c r="F82" s="128"/>
      <c r="G82" s="10"/>
      <c r="H82" s="10"/>
      <c r="I82" s="10"/>
      <c r="J82" s="10"/>
      <c r="K82" s="10"/>
      <c r="L82" s="5"/>
      <c r="M82" s="5"/>
    </row>
    <row r="83" spans="1:13" ht="15.75" thickBot="1" x14ac:dyDescent="0.3">
      <c r="A83" s="217" t="s">
        <v>98</v>
      </c>
      <c r="B83" s="107" t="s">
        <v>16</v>
      </c>
      <c r="C83" s="24"/>
      <c r="D83" s="129">
        <f>SUM(D80:D82)</f>
        <v>-0.5</v>
      </c>
      <c r="E83" s="130">
        <f>SUM(E80:E82)</f>
        <v>-0.5</v>
      </c>
      <c r="F83" s="130">
        <f>SUM(F80:F82)</f>
        <v>0</v>
      </c>
      <c r="G83" s="10"/>
      <c r="H83" s="10"/>
      <c r="I83" s="10"/>
      <c r="J83" s="10"/>
      <c r="K83" s="10"/>
      <c r="L83" s="5"/>
      <c r="M83" s="5"/>
    </row>
    <row r="84" spans="1:13" ht="15.75" thickBot="1" x14ac:dyDescent="0.3">
      <c r="A84" s="217" t="s">
        <v>99</v>
      </c>
      <c r="B84" s="107" t="s">
        <v>16</v>
      </c>
      <c r="C84" s="24"/>
      <c r="D84" s="131">
        <f>1+D83</f>
        <v>0.5</v>
      </c>
      <c r="E84" s="132">
        <f>1+E83</f>
        <v>0.5</v>
      </c>
      <c r="F84" s="132">
        <f>1+F83</f>
        <v>1</v>
      </c>
      <c r="G84" s="10"/>
      <c r="H84" s="10"/>
      <c r="I84" s="10"/>
      <c r="J84" s="10"/>
      <c r="K84" s="10"/>
      <c r="L84" s="5"/>
      <c r="M84" s="5"/>
    </row>
    <row r="85" spans="1:13" ht="5.25" customHeight="1" x14ac:dyDescent="0.25">
      <c r="A85" s="193"/>
      <c r="B85" s="41"/>
      <c r="C85" s="41"/>
      <c r="D85" s="42"/>
      <c r="E85" s="42"/>
      <c r="F85" s="43"/>
      <c r="G85" s="31"/>
      <c r="H85" s="31"/>
      <c r="I85" s="31"/>
      <c r="J85" s="31"/>
      <c r="K85" s="31"/>
      <c r="L85" s="5"/>
      <c r="M85" s="5"/>
    </row>
    <row r="86" spans="1:13" ht="15.75" thickBot="1" x14ac:dyDescent="0.3">
      <c r="A86" s="212" t="s">
        <v>29</v>
      </c>
      <c r="B86" s="70"/>
      <c r="C86" s="70"/>
      <c r="D86" s="70"/>
      <c r="E86" s="70"/>
      <c r="F86" s="110"/>
      <c r="G86" s="31"/>
      <c r="H86" s="31"/>
      <c r="I86" s="31"/>
      <c r="J86" s="31"/>
      <c r="K86" s="31"/>
      <c r="L86" s="5"/>
      <c r="M86" s="5"/>
    </row>
    <row r="87" spans="1:13" x14ac:dyDescent="0.25">
      <c r="A87" s="218" t="s">
        <v>100</v>
      </c>
      <c r="B87" s="133" t="s">
        <v>30</v>
      </c>
      <c r="C87" s="134"/>
      <c r="D87" s="135"/>
      <c r="E87" s="135"/>
      <c r="F87" s="136">
        <v>1.7000000000000001E-2</v>
      </c>
      <c r="G87" s="10"/>
      <c r="H87" s="10"/>
      <c r="I87" s="10"/>
      <c r="J87" s="10"/>
      <c r="K87" s="10"/>
      <c r="L87" s="5"/>
      <c r="M87" s="5"/>
    </row>
    <row r="88" spans="1:13" x14ac:dyDescent="0.25">
      <c r="A88" s="219" t="s">
        <v>101</v>
      </c>
      <c r="B88" s="23" t="s">
        <v>13</v>
      </c>
      <c r="C88" s="24"/>
      <c r="D88" s="137"/>
      <c r="E88" s="137"/>
      <c r="F88" s="138">
        <v>1E-3</v>
      </c>
      <c r="G88" s="10"/>
      <c r="H88" s="10"/>
      <c r="I88" s="10"/>
      <c r="J88" s="10"/>
      <c r="K88" s="10"/>
      <c r="L88" s="5"/>
      <c r="M88" s="5"/>
    </row>
    <row r="89" spans="1:13" x14ac:dyDescent="0.25">
      <c r="A89" s="219" t="s">
        <v>102</v>
      </c>
      <c r="B89" s="23" t="s">
        <v>13</v>
      </c>
      <c r="C89" s="24"/>
      <c r="D89" s="139"/>
      <c r="E89" s="139"/>
      <c r="F89" s="138"/>
      <c r="G89" s="10"/>
      <c r="H89" s="10"/>
      <c r="I89" s="10"/>
      <c r="J89" s="10"/>
      <c r="K89" s="10"/>
      <c r="L89" s="5"/>
      <c r="M89" s="5"/>
    </row>
    <row r="90" spans="1:13" x14ac:dyDescent="0.25">
      <c r="A90" s="219" t="s">
        <v>103</v>
      </c>
      <c r="B90" s="23" t="s">
        <v>13</v>
      </c>
      <c r="C90" s="24"/>
      <c r="D90" s="139"/>
      <c r="E90" s="139"/>
      <c r="F90" s="138"/>
      <c r="G90" s="10"/>
      <c r="H90" s="10"/>
      <c r="I90" s="10"/>
      <c r="J90" s="10"/>
      <c r="K90" s="10"/>
      <c r="L90" s="5"/>
      <c r="M90" s="5"/>
    </row>
    <row r="91" spans="1:13" x14ac:dyDescent="0.25">
      <c r="A91" s="219" t="s">
        <v>104</v>
      </c>
      <c r="B91" s="23" t="s">
        <v>13</v>
      </c>
      <c r="C91" s="24"/>
      <c r="D91" s="139"/>
      <c r="E91" s="139"/>
      <c r="F91" s="138"/>
      <c r="G91" s="10"/>
      <c r="H91" s="10"/>
      <c r="I91" s="10"/>
      <c r="J91" s="10"/>
      <c r="K91" s="10"/>
      <c r="L91" s="5"/>
      <c r="M91" s="5"/>
    </row>
    <row r="92" spans="1:13" x14ac:dyDescent="0.25">
      <c r="A92" s="220" t="s">
        <v>105</v>
      </c>
      <c r="B92" s="38" t="s">
        <v>16</v>
      </c>
      <c r="C92" s="24"/>
      <c r="D92" s="139"/>
      <c r="E92" s="139"/>
      <c r="F92" s="140">
        <f>F87-F88+F89+F90+F91</f>
        <v>1.6E-2</v>
      </c>
      <c r="G92" s="10"/>
      <c r="H92" s="10"/>
      <c r="I92" s="10"/>
      <c r="J92" s="10"/>
      <c r="K92" s="10"/>
      <c r="L92" s="5"/>
      <c r="M92" s="5"/>
    </row>
    <row r="93" spans="1:13" x14ac:dyDescent="0.25">
      <c r="A93" s="221" t="s">
        <v>40</v>
      </c>
      <c r="B93" s="38" t="s">
        <v>16</v>
      </c>
      <c r="C93" s="24"/>
      <c r="D93" s="139"/>
      <c r="E93" s="139"/>
      <c r="F93" s="141">
        <f>(1+F92)</f>
        <v>1.016</v>
      </c>
      <c r="G93" s="10"/>
      <c r="H93" s="10"/>
      <c r="I93" s="10"/>
      <c r="J93" s="10"/>
      <c r="K93" s="10"/>
      <c r="L93" s="5"/>
      <c r="M93" s="5"/>
    </row>
    <row r="94" spans="1:13" x14ac:dyDescent="0.25">
      <c r="A94" s="222" t="s">
        <v>106</v>
      </c>
      <c r="B94" s="142" t="s">
        <v>16</v>
      </c>
      <c r="C94" s="41"/>
      <c r="D94" s="139"/>
      <c r="E94" s="139"/>
      <c r="F94" s="143">
        <f>F70</f>
        <v>97267.540000000008</v>
      </c>
      <c r="G94" s="10"/>
      <c r="H94" s="10"/>
      <c r="I94" s="10"/>
      <c r="J94" s="10"/>
      <c r="K94" s="10"/>
      <c r="L94" s="5"/>
      <c r="M94" s="5"/>
    </row>
    <row r="95" spans="1:13" x14ac:dyDescent="0.25">
      <c r="A95" s="223" t="s">
        <v>107</v>
      </c>
      <c r="B95" s="144" t="s">
        <v>13</v>
      </c>
      <c r="C95" s="41"/>
      <c r="D95" s="139"/>
      <c r="E95" s="139"/>
      <c r="F95" s="145">
        <v>27190</v>
      </c>
      <c r="G95" s="10"/>
      <c r="H95" s="10"/>
      <c r="I95" s="10"/>
      <c r="J95" s="10"/>
      <c r="K95" s="10"/>
      <c r="L95" s="5"/>
      <c r="M95" s="5"/>
    </row>
    <row r="96" spans="1:13" x14ac:dyDescent="0.25">
      <c r="A96" s="223" t="s">
        <v>108</v>
      </c>
      <c r="B96" s="144" t="s">
        <v>13</v>
      </c>
      <c r="C96" s="41"/>
      <c r="D96" s="139"/>
      <c r="E96" s="139"/>
      <c r="F96" s="145">
        <v>57923</v>
      </c>
      <c r="G96" s="10"/>
      <c r="H96" s="10"/>
      <c r="I96" s="10"/>
      <c r="J96" s="10"/>
      <c r="K96" s="10"/>
      <c r="L96" s="5"/>
      <c r="M96" s="5"/>
    </row>
    <row r="97" spans="1:13" ht="15.75" thickBot="1" x14ac:dyDescent="0.3">
      <c r="A97" s="222" t="s">
        <v>109</v>
      </c>
      <c r="B97" s="142" t="s">
        <v>16</v>
      </c>
      <c r="C97" s="134"/>
      <c r="D97" s="139"/>
      <c r="E97" s="139"/>
      <c r="F97" s="146">
        <f>F95+F96</f>
        <v>85113</v>
      </c>
      <c r="G97" s="10"/>
      <c r="H97" s="10"/>
      <c r="I97" s="10"/>
      <c r="J97" s="10"/>
      <c r="K97" s="10"/>
      <c r="L97" s="5"/>
      <c r="M97" s="5"/>
    </row>
    <row r="98" spans="1:13" ht="15.75" thickBot="1" x14ac:dyDescent="0.3">
      <c r="A98" s="217" t="s">
        <v>110</v>
      </c>
      <c r="B98" s="107" t="s">
        <v>16</v>
      </c>
      <c r="C98" s="24"/>
      <c r="D98" s="147"/>
      <c r="E98" s="147"/>
      <c r="F98" s="148">
        <f>F94/F97</f>
        <v>1.142804741931315</v>
      </c>
      <c r="G98" s="10"/>
      <c r="H98" s="10"/>
      <c r="I98" s="10"/>
      <c r="J98" s="10"/>
      <c r="K98" s="10"/>
      <c r="L98" s="5"/>
      <c r="M98" s="5"/>
    </row>
    <row r="99" spans="1:13" ht="15.75" thickBot="1" x14ac:dyDescent="0.3">
      <c r="A99" s="193"/>
      <c r="B99" s="41"/>
      <c r="C99" s="41"/>
      <c r="D99" s="42"/>
      <c r="E99" s="42"/>
      <c r="F99" s="149"/>
      <c r="G99" s="10"/>
      <c r="H99" s="10"/>
      <c r="I99" s="10"/>
      <c r="J99" s="10"/>
      <c r="K99" s="10"/>
      <c r="L99" s="5"/>
      <c r="M99" s="5"/>
    </row>
    <row r="100" spans="1:13" x14ac:dyDescent="0.25">
      <c r="A100" s="224" t="s">
        <v>111</v>
      </c>
      <c r="B100" s="150" t="s">
        <v>16</v>
      </c>
      <c r="C100" s="151"/>
      <c r="D100" s="113"/>
      <c r="E100" s="113"/>
      <c r="F100" s="152">
        <f>IF(F94&lt;=F97*F93,F94,F97*F93)</f>
        <v>86474.808000000005</v>
      </c>
      <c r="G100" s="10"/>
      <c r="H100" s="10"/>
      <c r="I100" s="10"/>
      <c r="J100" s="10"/>
      <c r="K100" s="153"/>
      <c r="L100" s="5"/>
      <c r="M100" s="5"/>
    </row>
    <row r="101" spans="1:13" ht="15.75" thickBot="1" x14ac:dyDescent="0.3">
      <c r="A101" s="225" t="s">
        <v>112</v>
      </c>
      <c r="B101" s="154" t="s">
        <v>16</v>
      </c>
      <c r="C101" s="155"/>
      <c r="D101" s="122"/>
      <c r="E101" s="122"/>
      <c r="F101" s="156">
        <f>IF(F98&lt;=F93,0,F94-F100)</f>
        <v>10792.732000000004</v>
      </c>
      <c r="G101" s="10"/>
      <c r="H101" s="10"/>
      <c r="I101" s="10"/>
      <c r="J101" s="10"/>
      <c r="K101" s="10"/>
      <c r="L101" s="5"/>
      <c r="M101" s="5"/>
    </row>
    <row r="102" spans="1:13" x14ac:dyDescent="0.25">
      <c r="A102" s="193"/>
      <c r="B102" s="72"/>
      <c r="C102" s="72"/>
      <c r="D102" s="72"/>
      <c r="E102" s="72"/>
      <c r="F102" s="110"/>
      <c r="G102" s="10"/>
      <c r="H102" s="10"/>
      <c r="I102" s="10"/>
      <c r="J102" s="10"/>
      <c r="K102" s="10"/>
      <c r="L102" s="5"/>
      <c r="M102" s="5"/>
    </row>
    <row r="103" spans="1:13" ht="15.75" thickBot="1" x14ac:dyDescent="0.3">
      <c r="A103" s="212" t="s">
        <v>31</v>
      </c>
      <c r="B103" s="70"/>
      <c r="C103" s="70"/>
      <c r="D103" s="70"/>
      <c r="E103" s="70"/>
      <c r="F103" s="110"/>
      <c r="G103" s="10"/>
      <c r="H103" s="10"/>
      <c r="I103" s="10"/>
      <c r="J103" s="10"/>
      <c r="K103" s="10"/>
      <c r="L103" s="5"/>
      <c r="M103" s="5"/>
    </row>
    <row r="104" spans="1:13" x14ac:dyDescent="0.25">
      <c r="A104" s="226" t="s">
        <v>113</v>
      </c>
      <c r="B104" s="157" t="s">
        <v>13</v>
      </c>
      <c r="C104" s="158"/>
      <c r="D104" s="113"/>
      <c r="E104" s="113"/>
      <c r="F104" s="159">
        <v>32628</v>
      </c>
      <c r="G104" s="10"/>
      <c r="H104" s="10"/>
      <c r="I104" s="10"/>
      <c r="J104" s="10"/>
      <c r="K104" s="10"/>
      <c r="L104" s="5"/>
      <c r="M104" s="5"/>
    </row>
    <row r="105" spans="1:13" ht="15.75" thickBot="1" x14ac:dyDescent="0.3">
      <c r="A105" s="227" t="s">
        <v>114</v>
      </c>
      <c r="B105" s="160" t="s">
        <v>13</v>
      </c>
      <c r="C105" s="155"/>
      <c r="D105" s="122"/>
      <c r="E105" s="122"/>
      <c r="F105" s="161">
        <v>53847</v>
      </c>
      <c r="G105" s="10"/>
      <c r="H105" s="10"/>
      <c r="I105" s="10"/>
      <c r="J105" s="10"/>
      <c r="K105" s="10"/>
      <c r="L105" s="5"/>
      <c r="M105" s="5"/>
    </row>
    <row r="106" spans="1:13" ht="9" customHeight="1" thickBot="1" x14ac:dyDescent="0.3">
      <c r="A106" s="228"/>
      <c r="B106" s="162"/>
      <c r="C106" s="162"/>
      <c r="D106" s="162"/>
      <c r="E106" s="162"/>
      <c r="F106" s="162"/>
      <c r="G106" s="10"/>
      <c r="H106" s="10"/>
      <c r="I106" s="10"/>
      <c r="J106" s="10"/>
      <c r="K106" s="10"/>
      <c r="L106" s="5"/>
      <c r="M106" s="5"/>
    </row>
    <row r="107" spans="1:13" ht="15.75" thickBot="1" x14ac:dyDescent="0.3">
      <c r="A107" s="229" t="s">
        <v>32</v>
      </c>
      <c r="B107" s="163" t="s">
        <v>8</v>
      </c>
      <c r="C107" s="164"/>
      <c r="D107" s="165"/>
      <c r="E107" s="165"/>
      <c r="F107" s="94">
        <f>D107+E107</f>
        <v>0</v>
      </c>
      <c r="G107" s="10"/>
      <c r="H107" s="10"/>
      <c r="I107" s="10"/>
      <c r="J107" s="10"/>
      <c r="K107" s="10"/>
      <c r="L107" s="5"/>
      <c r="M107" s="5"/>
    </row>
    <row r="108" spans="1:13" ht="6.75" customHeight="1" x14ac:dyDescent="0.25">
      <c r="A108" s="9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5"/>
      <c r="M108" s="5"/>
    </row>
    <row r="109" spans="1:13" ht="27" thickBot="1" x14ac:dyDescent="0.3">
      <c r="A109" s="230" t="s">
        <v>115</v>
      </c>
      <c r="B109" s="70"/>
      <c r="C109" s="70"/>
      <c r="D109" s="70"/>
      <c r="E109" s="70"/>
      <c r="F109" s="166"/>
      <c r="G109" s="10"/>
      <c r="H109" s="10"/>
      <c r="I109" s="10"/>
      <c r="J109" s="10"/>
      <c r="K109" s="10"/>
      <c r="L109" s="5"/>
      <c r="M109" s="5"/>
    </row>
    <row r="110" spans="1:13" ht="26.25" thickBot="1" x14ac:dyDescent="0.3">
      <c r="A110" s="231" t="s">
        <v>33</v>
      </c>
      <c r="B110" s="167" t="s">
        <v>16</v>
      </c>
      <c r="C110" s="168"/>
      <c r="D110" s="169">
        <f>MAX(0,D60-2)*(D67+D59)</f>
        <v>0</v>
      </c>
      <c r="E110" s="169">
        <f>MAX(0,E60-2)*(E67+E59)</f>
        <v>0</v>
      </c>
      <c r="F110" s="170">
        <f t="shared" ref="F110:F113" si="5">D110+E110</f>
        <v>0</v>
      </c>
      <c r="G110" s="10"/>
      <c r="H110" s="10"/>
      <c r="I110" s="10"/>
      <c r="J110" s="10"/>
      <c r="K110" s="10"/>
      <c r="L110" s="5"/>
      <c r="M110" s="5"/>
    </row>
    <row r="111" spans="1:13" x14ac:dyDescent="0.25">
      <c r="A111" s="232" t="s">
        <v>34</v>
      </c>
      <c r="B111" s="171" t="s">
        <v>16</v>
      </c>
      <c r="C111" s="172"/>
      <c r="D111" s="173">
        <f>D112+D113</f>
        <v>0</v>
      </c>
      <c r="E111" s="173">
        <f>E112+E113</f>
        <v>0</v>
      </c>
      <c r="F111" s="174">
        <f t="shared" si="5"/>
        <v>0</v>
      </c>
      <c r="G111" s="175"/>
      <c r="H111" s="10"/>
      <c r="I111" s="10"/>
      <c r="J111" s="10"/>
      <c r="K111" s="10"/>
      <c r="L111" s="5"/>
      <c r="M111" s="5"/>
    </row>
    <row r="112" spans="1:13" ht="25.5" x14ac:dyDescent="0.25">
      <c r="A112" s="233" t="s">
        <v>35</v>
      </c>
      <c r="B112" s="176" t="s">
        <v>16</v>
      </c>
      <c r="C112" s="172"/>
      <c r="D112" s="177">
        <f>D120*D20</f>
        <v>0</v>
      </c>
      <c r="E112" s="177">
        <f>E120*E20</f>
        <v>0</v>
      </c>
      <c r="F112" s="178">
        <f t="shared" si="5"/>
        <v>0</v>
      </c>
      <c r="G112" s="10"/>
      <c r="H112" s="10"/>
      <c r="I112" s="10"/>
      <c r="J112" s="10"/>
      <c r="K112" s="10"/>
      <c r="L112" s="5"/>
      <c r="M112" s="5"/>
    </row>
    <row r="113" spans="1:13" ht="26.25" thickBot="1" x14ac:dyDescent="0.3">
      <c r="A113" s="234" t="s">
        <v>36</v>
      </c>
      <c r="B113" s="179" t="s">
        <v>16</v>
      </c>
      <c r="C113" s="172"/>
      <c r="D113" s="180">
        <f>D120*D43</f>
        <v>0</v>
      </c>
      <c r="E113" s="180">
        <f>E120*E43</f>
        <v>0</v>
      </c>
      <c r="F113" s="181">
        <f t="shared" si="5"/>
        <v>0</v>
      </c>
      <c r="G113" s="10"/>
      <c r="H113" s="10"/>
      <c r="I113" s="10"/>
      <c r="J113" s="10"/>
      <c r="K113" s="10"/>
      <c r="L113" s="5"/>
      <c r="M113" s="5"/>
    </row>
    <row r="114" spans="1:13" ht="27.75" thickBot="1" x14ac:dyDescent="0.3">
      <c r="A114" s="235" t="s">
        <v>116</v>
      </c>
      <c r="B114" s="167" t="s">
        <v>16</v>
      </c>
      <c r="C114" s="182"/>
      <c r="D114" s="183">
        <f>MAX(0,D53-1)*D54</f>
        <v>0</v>
      </c>
      <c r="E114" s="183">
        <f>MAX(0,E53-1)*E54</f>
        <v>0</v>
      </c>
      <c r="F114" s="184">
        <f>MAX(0,F53-1)*F54</f>
        <v>0</v>
      </c>
      <c r="G114" s="10"/>
      <c r="H114" s="10"/>
      <c r="I114" s="10"/>
      <c r="J114" s="10"/>
      <c r="K114" s="10"/>
      <c r="L114" s="5"/>
      <c r="M114" s="5"/>
    </row>
    <row r="115" spans="1:13" ht="24" customHeight="1" thickBot="1" x14ac:dyDescent="0.3">
      <c r="A115" s="236" t="s">
        <v>117</v>
      </c>
      <c r="B115" s="185" t="s">
        <v>16</v>
      </c>
      <c r="C115" s="186"/>
      <c r="D115" s="187">
        <f>(D55-D57)+(D63-D65)</f>
        <v>0</v>
      </c>
      <c r="E115" s="187">
        <f>(E55-E57)+(E63-E65)</f>
        <v>0</v>
      </c>
      <c r="F115" s="184">
        <f>(F55-F57)+(F63-F65)</f>
        <v>0</v>
      </c>
      <c r="G115" s="10"/>
      <c r="H115" s="10"/>
      <c r="I115" s="10"/>
      <c r="J115" s="10"/>
      <c r="K115" s="10"/>
      <c r="L115" s="5"/>
      <c r="M115" s="5"/>
    </row>
    <row r="116" spans="1:13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</sheetData>
  <mergeCells count="1">
    <mergeCell ref="D4:F4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2021-03-25T12:02:44Z</dcterms:modified>
</cp:coreProperties>
</file>